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stdiagnostics-my.sharepoint.com/personal/daniel_e_carty_questdiagnostics_com/Documents/Desktop/Keep/Transportation Cmte/20230106_documents/"/>
    </mc:Choice>
  </mc:AlternateContent>
  <xr:revisionPtr revIDLastSave="456" documentId="8_{6270F1D4-5784-4656-A8C9-76CC5CB72102}" xr6:coauthVersionLast="47" xr6:coauthVersionMax="47" xr10:uidLastSave="{3B5A9E46-FFD8-4B5A-9F76-C01BD83E0365}"/>
  <bookViews>
    <workbookView xWindow="28680" yWindow="-120" windowWidth="20730" windowHeight="11160" activeTab="2" xr2:uid="{5F21B81E-AEE0-46DF-8906-6CC4821FE926}"/>
  </bookViews>
  <sheets>
    <sheet name="No MassDev Grant" sheetId="1" r:id="rId1"/>
    <sheet name="with MassDev Grant " sheetId="2" r:id="rId2"/>
    <sheet name="Taxi &amp; Uber w MassDev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3" l="1"/>
  <c r="J9" i="3"/>
  <c r="H6" i="2"/>
  <c r="J8" i="3"/>
  <c r="I9" i="3"/>
  <c r="I8" i="3"/>
  <c r="I4" i="2"/>
  <c r="J4" i="2" s="1"/>
  <c r="I5" i="3"/>
  <c r="I6" i="3" s="1"/>
  <c r="J6" i="3" s="1"/>
  <c r="I4" i="3"/>
  <c r="I3" i="3"/>
  <c r="I2" i="3"/>
  <c r="J2" i="3" s="1"/>
  <c r="G10" i="3" l="1"/>
  <c r="G11" i="3" s="1"/>
  <c r="H9" i="3" s="1"/>
  <c r="G9" i="3"/>
  <c r="G8" i="3"/>
  <c r="N4" i="3"/>
  <c r="M4" i="3"/>
  <c r="L4" i="3"/>
  <c r="K4" i="3"/>
  <c r="J4" i="3"/>
  <c r="H4" i="3"/>
  <c r="N3" i="3"/>
  <c r="M3" i="3"/>
  <c r="L3" i="3"/>
  <c r="K3" i="3"/>
  <c r="J3" i="3"/>
  <c r="H3" i="3"/>
  <c r="J3" i="2"/>
  <c r="M3" i="2"/>
  <c r="L3" i="2"/>
  <c r="K3" i="2"/>
  <c r="I3" i="2"/>
  <c r="I6" i="2"/>
  <c r="H3" i="2"/>
  <c r="G7" i="2"/>
  <c r="G6" i="2"/>
  <c r="I2" i="2"/>
  <c r="J2" i="2" s="1"/>
  <c r="G2" i="2"/>
  <c r="H2" i="2" s="1"/>
  <c r="N3" i="2"/>
  <c r="G4" i="2"/>
  <c r="G6" i="1"/>
  <c r="G7" i="1" s="1"/>
  <c r="H6" i="1" s="1"/>
  <c r="N3" i="1"/>
  <c r="M3" i="1"/>
  <c r="L3" i="1"/>
  <c r="K3" i="1"/>
  <c r="J3" i="1"/>
  <c r="I3" i="1"/>
  <c r="H3" i="1"/>
  <c r="H4" i="2" l="1"/>
  <c r="K4" i="2" s="1"/>
  <c r="L4" i="2" s="1"/>
  <c r="M4" i="2" s="1"/>
  <c r="N4" i="2" s="1"/>
  <c r="K2" i="2"/>
  <c r="L2" i="2" s="1"/>
  <c r="M2" i="2" s="1"/>
  <c r="N2" i="2" s="1"/>
  <c r="B7" i="2" l="1"/>
  <c r="F9" i="3"/>
  <c r="E9" i="3"/>
  <c r="D9" i="3"/>
  <c r="C9" i="3"/>
  <c r="F8" i="3"/>
  <c r="E8" i="3"/>
  <c r="D8" i="3"/>
  <c r="C8" i="3"/>
  <c r="B9" i="3"/>
  <c r="B8" i="3"/>
  <c r="B5" i="3"/>
  <c r="C10" i="3"/>
  <c r="M5" i="3"/>
  <c r="F5" i="3"/>
  <c r="F10" i="3" s="1"/>
  <c r="E5" i="3"/>
  <c r="E10" i="3" s="1"/>
  <c r="D5" i="3"/>
  <c r="D10" i="3" s="1"/>
  <c r="C5" i="3"/>
  <c r="F6" i="2"/>
  <c r="E6" i="2"/>
  <c r="D6" i="2"/>
  <c r="C6" i="2"/>
  <c r="B6" i="2"/>
  <c r="F6" i="1"/>
  <c r="E6" i="1"/>
  <c r="D6" i="1"/>
  <c r="C6" i="1"/>
  <c r="B6" i="1"/>
  <c r="K5" i="3"/>
  <c r="J5" i="3"/>
  <c r="H5" i="3"/>
  <c r="C2" i="3"/>
  <c r="D2" i="3" s="1"/>
  <c r="E2" i="3" s="1"/>
  <c r="F2" i="3" s="1"/>
  <c r="G2" i="3" s="1"/>
  <c r="H2" i="3" s="1"/>
  <c r="K2" i="3" s="1"/>
  <c r="L2" i="3" s="1"/>
  <c r="M2" i="3" s="1"/>
  <c r="N2" i="3" s="1"/>
  <c r="C7" i="2"/>
  <c r="D7" i="2" s="1"/>
  <c r="B4" i="2"/>
  <c r="C4" i="2" s="1"/>
  <c r="D4" i="2" s="1"/>
  <c r="E4" i="2" s="1"/>
  <c r="F4" i="2" s="1"/>
  <c r="C2" i="2"/>
  <c r="D2" i="2" s="1"/>
  <c r="E2" i="2" s="1"/>
  <c r="F2" i="2" s="1"/>
  <c r="E7" i="2" l="1"/>
  <c r="F7" i="2" s="1"/>
  <c r="L5" i="3"/>
  <c r="G5" i="3"/>
  <c r="N5" i="3"/>
  <c r="B10" i="3"/>
  <c r="B11" i="3" s="1"/>
  <c r="C11" i="3" s="1"/>
  <c r="D11" i="3" s="1"/>
  <c r="E11" i="3" s="1"/>
  <c r="F11" i="3" s="1"/>
  <c r="B6" i="3"/>
  <c r="C6" i="3" s="1"/>
  <c r="D6" i="3" s="1"/>
  <c r="E6" i="3" s="1"/>
  <c r="F6" i="3" s="1"/>
  <c r="G6" i="3" l="1"/>
  <c r="H6" i="3" s="1"/>
  <c r="K6" i="3" s="1"/>
  <c r="L6" i="3" s="1"/>
  <c r="M6" i="3" s="1"/>
  <c r="N6" i="3" s="1"/>
  <c r="H7" i="2" l="1"/>
  <c r="I7" i="2" s="1"/>
  <c r="J6" i="2" s="1"/>
  <c r="K6" i="2" l="1"/>
  <c r="L6" i="2" s="1"/>
  <c r="M6" i="2" s="1"/>
  <c r="N6" i="2" s="1"/>
  <c r="J7" i="2" l="1"/>
  <c r="K7" i="2" s="1"/>
  <c r="L7" i="2" s="1"/>
  <c r="M7" i="2" s="1"/>
  <c r="N7" i="2" s="1"/>
  <c r="B7" i="1" l="1"/>
  <c r="C7" i="1" s="1"/>
  <c r="D7" i="1" s="1"/>
  <c r="E7" i="1" s="1"/>
  <c r="F7" i="1" s="1"/>
  <c r="I6" i="1" s="1"/>
  <c r="J6" i="1" s="1"/>
  <c r="K6" i="1" s="1"/>
  <c r="L6" i="1" s="1"/>
  <c r="M6" i="1" s="1"/>
  <c r="N6" i="1" s="1"/>
  <c r="B4" i="1"/>
  <c r="C4" i="1" s="1"/>
  <c r="D4" i="1" s="1"/>
  <c r="E4" i="1" s="1"/>
  <c r="F4" i="1" s="1"/>
  <c r="H7" i="1" l="1"/>
  <c r="I7" i="1" s="1"/>
  <c r="J7" i="1" s="1"/>
  <c r="K7" i="1" s="1"/>
  <c r="L7" i="1" s="1"/>
  <c r="M7" i="1" s="1"/>
  <c r="G4" i="1"/>
  <c r="H4" i="1" s="1"/>
  <c r="I4" i="1" s="1"/>
  <c r="J4" i="1" s="1"/>
  <c r="K4" i="1" s="1"/>
  <c r="L4" i="1" s="1"/>
  <c r="M4" i="1" s="1"/>
  <c r="N4" i="1" s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H8" i="3" l="1"/>
  <c r="H10" i="3" s="1"/>
  <c r="H11" i="3" s="1"/>
  <c r="K9" i="3" l="1"/>
  <c r="L9" i="3" s="1"/>
  <c r="M9" i="3" s="1"/>
  <c r="N9" i="3" s="1"/>
  <c r="I10" i="3" l="1"/>
  <c r="I11" i="3" l="1"/>
  <c r="K8" i="3" l="1"/>
  <c r="J10" i="3"/>
  <c r="L8" i="3"/>
  <c r="K10" i="3"/>
  <c r="K11" i="3" s="1"/>
  <c r="L10" i="3" l="1"/>
  <c r="L11" i="3" s="1"/>
  <c r="M8" i="3"/>
  <c r="M10" i="3" l="1"/>
  <c r="M11" i="3" s="1"/>
  <c r="N8" i="3"/>
  <c r="N10" i="3" s="1"/>
  <c r="N11" i="3" l="1"/>
</calcChain>
</file>

<file path=xl/sharedStrings.xml><?xml version="1.0" encoding="utf-8"?>
<sst xmlns="http://schemas.openxmlformats.org/spreadsheetml/2006/main" count="30" uniqueCount="15">
  <si>
    <t>End of Month</t>
  </si>
  <si>
    <t>= extrapolated amount</t>
  </si>
  <si>
    <t>Extrapolated Monthly spend</t>
  </si>
  <si>
    <t>Extrap. Actual balance</t>
  </si>
  <si>
    <t>Target Monthly spend</t>
  </si>
  <si>
    <t>Linear balance</t>
  </si>
  <si>
    <t>= target amount</t>
  </si>
  <si>
    <t>Target balance going forward</t>
  </si>
  <si>
    <t xml:space="preserve"> = Target year end balance</t>
  </si>
  <si>
    <t>Extrapolated Monthly spend Taxi</t>
  </si>
  <si>
    <t>Extrapolated Monthly spend Uber</t>
  </si>
  <si>
    <t>Extrapolated Monthly spend TOTAL</t>
  </si>
  <si>
    <t>Target Monthly spend taxi</t>
  </si>
  <si>
    <t>Target Monthly spend uber</t>
  </si>
  <si>
    <t>Target Monthly spend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</si>
</sst>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7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0" fontId="0" fillId="0" borderId="0" xfId="0" applyAlignment="1">
      <alignment horizontal="right" indent="1"/>
    </xf>
    <xf numFmtId="0" fontId="0" fillId="4" borderId="0" xfId="0" applyFill="1"/>
    <xf numFmtId="3" fontId="0" fillId="3" borderId="0" xfId="0" applyNumberFormat="1" applyFill="1"/>
    <xf numFmtId="0" fontId="0" fillId="0" borderId="1" xfId="0" applyBorder="1"/>
    <xf numFmtId="3" fontId="0" fillId="4" borderId="0" xfId="0" applyNumberFormat="1" applyFill="1"/>
    <xf numFmtId="0" fontId="0" fillId="5" borderId="0" xfId="0" applyFill="1"/>
    <xf numFmtId="3" fontId="0" fillId="5" borderId="0" xfId="0" applyNumberFormat="1" applyFill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GoSudbury $</a:t>
            </a:r>
            <a:r>
              <a:rPr lang="en-US" baseline="0"/>
              <a:t> Spend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 MassDev Grant'!$A$2</c:f>
              <c:strCache>
                <c:ptCount val="1"/>
                <c:pt idx="0">
                  <c:v>Linear balance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'No MassDev Grant'!$B$1:$N$1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'No MassDev Grant'!$B$2:$N$2</c:f>
              <c:numCache>
                <c:formatCode>#,##0</c:formatCode>
                <c:ptCount val="13"/>
                <c:pt idx="0">
                  <c:v>100000</c:v>
                </c:pt>
                <c:pt idx="1">
                  <c:v>91666.666666666672</c:v>
                </c:pt>
                <c:pt idx="2">
                  <c:v>83333.333333333343</c:v>
                </c:pt>
                <c:pt idx="3">
                  <c:v>75000.000000000015</c:v>
                </c:pt>
                <c:pt idx="4">
                  <c:v>66666.666666666686</c:v>
                </c:pt>
                <c:pt idx="5" formatCode="General">
                  <c:v>58333.33333333335</c:v>
                </c:pt>
                <c:pt idx="6" formatCode="General">
                  <c:v>50000.000000000015</c:v>
                </c:pt>
                <c:pt idx="7" formatCode="General">
                  <c:v>41666.666666666679</c:v>
                </c:pt>
                <c:pt idx="8" formatCode="General">
                  <c:v>33333.333333333343</c:v>
                </c:pt>
                <c:pt idx="9" formatCode="General">
                  <c:v>25000.000000000007</c:v>
                </c:pt>
                <c:pt idx="10" formatCode="General">
                  <c:v>16666.666666666672</c:v>
                </c:pt>
                <c:pt idx="11" formatCode="General">
                  <c:v>8333.3333333333376</c:v>
                </c:pt>
                <c:pt idx="12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4F-4B73-90A2-17F28DC1D088}"/>
            </c:ext>
          </c:extLst>
        </c:ser>
        <c:ser>
          <c:idx val="1"/>
          <c:order val="1"/>
          <c:tx>
            <c:strRef>
              <c:f>'No MassDev Grant'!$A$4</c:f>
              <c:strCache>
                <c:ptCount val="1"/>
                <c:pt idx="0">
                  <c:v>Extrap. Actual balance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'No MassDev Grant'!$B$4:$N$4</c:f>
              <c:numCache>
                <c:formatCode>#,##0</c:formatCode>
                <c:ptCount val="13"/>
                <c:pt idx="0">
                  <c:v>89479.93</c:v>
                </c:pt>
                <c:pt idx="1">
                  <c:v>80132.349999999991</c:v>
                </c:pt>
                <c:pt idx="2">
                  <c:v>68557.709999999992</c:v>
                </c:pt>
                <c:pt idx="3">
                  <c:v>56912.01999999999</c:v>
                </c:pt>
                <c:pt idx="4">
                  <c:v>44414.69999999999</c:v>
                </c:pt>
                <c:pt idx="5">
                  <c:v>32842.51999999999</c:v>
                </c:pt>
                <c:pt idx="6">
                  <c:v>21649.606666666652</c:v>
                </c:pt>
                <c:pt idx="7">
                  <c:v>10456.693333333316</c:v>
                </c:pt>
                <c:pt idx="8">
                  <c:v>-736.22000000001935</c:v>
                </c:pt>
                <c:pt idx="9">
                  <c:v>-11929.133333333355</c:v>
                </c:pt>
                <c:pt idx="10">
                  <c:v>-23122.046666666691</c:v>
                </c:pt>
                <c:pt idx="11">
                  <c:v>-34314.960000000028</c:v>
                </c:pt>
                <c:pt idx="12">
                  <c:v>-45507.873333333366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F-4B73-90A2-17F28DC1D088}"/>
            </c:ext>
          </c:extLst>
        </c:ser>
        <c:ser>
          <c:idx val="2"/>
          <c:order val="2"/>
          <c:tx>
            <c:strRef>
              <c:f>'No MassDev Grant'!$A$7</c:f>
              <c:strCache>
                <c:ptCount val="1"/>
                <c:pt idx="0">
                  <c:v>Target balance going forward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'No MassDev Grant'!$B$7:$N$7</c:f>
              <c:numCache>
                <c:formatCode>#,##0</c:formatCode>
                <c:ptCount val="13"/>
                <c:pt idx="0">
                  <c:v>89479.93</c:v>
                </c:pt>
                <c:pt idx="1">
                  <c:v>80132.349999999991</c:v>
                </c:pt>
                <c:pt idx="2">
                  <c:v>68557.709999999992</c:v>
                </c:pt>
                <c:pt idx="3">
                  <c:v>56912.01999999999</c:v>
                </c:pt>
                <c:pt idx="4">
                  <c:v>44414.69999999999</c:v>
                </c:pt>
                <c:pt idx="5">
                  <c:v>32842.51999999999</c:v>
                </c:pt>
                <c:pt idx="6">
                  <c:v>28150.73142857142</c:v>
                </c:pt>
                <c:pt idx="7">
                  <c:v>23458.942857142851</c:v>
                </c:pt>
                <c:pt idx="8">
                  <c:v>18767.154285714281</c:v>
                </c:pt>
                <c:pt idx="9">
                  <c:v>14075.365714285712</c:v>
                </c:pt>
                <c:pt idx="10">
                  <c:v>9383.5771428571425</c:v>
                </c:pt>
                <c:pt idx="11">
                  <c:v>4691.7885714285721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6-4167-8BDA-60D19D4E6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459023"/>
        <c:axId val="698459439"/>
      </c:lineChart>
      <c:dateAx>
        <c:axId val="69845902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59439"/>
        <c:crosses val="autoZero"/>
        <c:auto val="1"/>
        <c:lblOffset val="100"/>
        <c:baseTimeUnit val="months"/>
      </c:dateAx>
      <c:valAx>
        <c:axId val="69845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59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GoSudbury $</a:t>
            </a:r>
            <a:r>
              <a:rPr lang="en-US" baseline="0"/>
              <a:t> Spend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'with MassDev Grant '!$A$2</c:f>
              <c:strCache>
                <c:ptCount val="1"/>
                <c:pt idx="0">
                  <c:v>Linear balance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'with MassDev Grant '!$B$1:$N$1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'with MassDev Grant '!$B$2:$N$2</c:f>
              <c:numCache>
                <c:formatCode>General</c:formatCode>
                <c:ptCount val="13"/>
                <c:pt idx="0" formatCode="#,##0">
                  <c:v>100000</c:v>
                </c:pt>
                <c:pt idx="1">
                  <c:v>91666.666666666672</c:v>
                </c:pt>
                <c:pt idx="2">
                  <c:v>83333.333333333343</c:v>
                </c:pt>
                <c:pt idx="3">
                  <c:v>75000.000000000015</c:v>
                </c:pt>
                <c:pt idx="4">
                  <c:v>66666.666666666686</c:v>
                </c:pt>
                <c:pt idx="5">
                  <c:v>58333.33333333335</c:v>
                </c:pt>
                <c:pt idx="6">
                  <c:v>50000.000000000015</c:v>
                </c:pt>
                <c:pt idx="7">
                  <c:v>41666.666666666679</c:v>
                </c:pt>
                <c:pt idx="8">
                  <c:v>120333.33333333334</c:v>
                </c:pt>
                <c:pt idx="9">
                  <c:v>112000.00000000001</c:v>
                </c:pt>
                <c:pt idx="10">
                  <c:v>103666.66666666669</c:v>
                </c:pt>
                <c:pt idx="11">
                  <c:v>95333.333333333358</c:v>
                </c:pt>
                <c:pt idx="12">
                  <c:v>87000.000000000029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72-4C17-9A95-3BE2E10C205D}"/>
            </c:ext>
          </c:extLst>
        </c:ser>
        <c:ser>
          <c:idx val="1"/>
          <c:order val="1"/>
          <c:tx>
            <c:strRef>
              <c:f>'with MassDev Grant '!$A$4</c:f>
              <c:strCache>
                <c:ptCount val="1"/>
                <c:pt idx="0">
                  <c:v>Extrap. Actual balance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'with MassDev Grant '!$B$4:$N$4</c:f>
              <c:numCache>
                <c:formatCode>#,##0</c:formatCode>
                <c:ptCount val="13"/>
                <c:pt idx="0">
                  <c:v>89479.93</c:v>
                </c:pt>
                <c:pt idx="1">
                  <c:v>80132.349999999991</c:v>
                </c:pt>
                <c:pt idx="2">
                  <c:v>68557.709999999992</c:v>
                </c:pt>
                <c:pt idx="3">
                  <c:v>56912.01999999999</c:v>
                </c:pt>
                <c:pt idx="4">
                  <c:v>44414.69999999999</c:v>
                </c:pt>
                <c:pt idx="5">
                  <c:v>32842.51999999999</c:v>
                </c:pt>
                <c:pt idx="6">
                  <c:v>21649.606666666652</c:v>
                </c:pt>
                <c:pt idx="7">
                  <c:v>10456.693333333316</c:v>
                </c:pt>
                <c:pt idx="8">
                  <c:v>86263.779999999984</c:v>
                </c:pt>
                <c:pt idx="9">
                  <c:v>75070.866666666654</c:v>
                </c:pt>
                <c:pt idx="10">
                  <c:v>63877.953333333317</c:v>
                </c:pt>
                <c:pt idx="11">
                  <c:v>52685.039999999979</c:v>
                </c:pt>
                <c:pt idx="12">
                  <c:v>41567.979999999981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72-4C17-9A95-3BE2E10C205D}"/>
            </c:ext>
          </c:extLst>
        </c:ser>
        <c:ser>
          <c:idx val="2"/>
          <c:order val="2"/>
          <c:tx>
            <c:strRef>
              <c:f>'with MassDev Grant '!$A$7</c:f>
              <c:strCache>
                <c:ptCount val="1"/>
                <c:pt idx="0">
                  <c:v>Target balance going forward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'with MassDev Grant '!$B$7:$N$7</c:f>
              <c:numCache>
                <c:formatCode>#,##0</c:formatCode>
                <c:ptCount val="13"/>
                <c:pt idx="0">
                  <c:v>89479.93</c:v>
                </c:pt>
                <c:pt idx="1">
                  <c:v>80132.349999999991</c:v>
                </c:pt>
                <c:pt idx="2">
                  <c:v>68557.709999999992</c:v>
                </c:pt>
                <c:pt idx="3">
                  <c:v>56912.01999999999</c:v>
                </c:pt>
                <c:pt idx="4">
                  <c:v>44414.69999999999</c:v>
                </c:pt>
                <c:pt idx="5">
                  <c:v>32842.51999999999</c:v>
                </c:pt>
                <c:pt idx="6">
                  <c:v>28150.73142857142</c:v>
                </c:pt>
                <c:pt idx="7">
                  <c:v>23458.942857142851</c:v>
                </c:pt>
                <c:pt idx="8">
                  <c:v>96367.154285714292</c:v>
                </c:pt>
                <c:pt idx="9">
                  <c:v>82275.365714285726</c:v>
                </c:pt>
                <c:pt idx="10">
                  <c:v>68183.577142857161</c:v>
                </c:pt>
                <c:pt idx="11">
                  <c:v>54091.788571428588</c:v>
                </c:pt>
                <c:pt idx="12">
                  <c:v>40000.000000000015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72-4C17-9A95-3BE2E10C2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459023"/>
        <c:axId val="698459439"/>
      </c:lineChart>
      <c:dateAx>
        <c:axId val="69845902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59439"/>
        <c:crosses val="autoZero"/>
        <c:auto val="1"/>
        <c:lblOffset val="100"/>
        <c:baseTimeUnit val="months"/>
      </c:dateAx>
      <c:valAx>
        <c:axId val="69845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59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8</xdr:row>
      <xdr:rowOff>104244</xdr:rowOff>
    </xdr:from>
    <xdr:to>
      <xdr:col>10</xdr:col>
      <xdr:colOff>605896</xdr:colOff>
      <xdr:row>27</xdr:row>
      <xdr:rowOff>67733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6DCB1C-D2D8-DDE9-D33B-9FBE907C18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506412</xdr:colOff>
      <xdr:row>12</xdr:row>
      <xdr:rowOff>0</xdr:rowOff>
    </xdr:from>
    <xdr:to>
      <xdr:col>8</xdr:col>
      <xdr:colOff>134938</xdr:colOff>
      <xdr:row>14</xdr:row>
      <xdr:rowOff>177800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435A29F-FD86-BF13-0F1B-4EF9B43C9A13}"/>
            </a:ext>
          </a:extLst>
        </xdr:cNvPr>
        <xdr:cNvSpPr txBox="1"/>
      </xdr:nvSpPr>
      <xdr:spPr>
        <a:xfrm>
          <a:off x="5338762" y="2209800"/>
          <a:ext cx="1457326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As of 01/06/2023</a:t>
          </a:r>
        </a:p>
        <a:p>
          <a:r>
            <a:rPr lang="en-US" sz="1100"/>
            <a:t>Assumes no MassDev</a:t>
          </a:r>
          <a:r>
            <a:rPr lang="en-US" sz="1100" baseline="0"/>
            <a:t> Grant</a:t>
          </a: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1846262</xdr:colOff>
      <xdr:row>7</xdr:row>
      <xdr:rowOff>183619</xdr:rowOff>
    </xdr:from>
    <xdr:to>
      <xdr:col>10</xdr:col>
      <xdr:colOff>518055</xdr:colOff>
      <xdr:row>26</xdr:row>
      <xdr:rowOff>130175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098AC1-4AD5-49A3-8E84-121F24235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61912</xdr:colOff>
      <xdr:row>10</xdr:row>
      <xdr:rowOff>114300</xdr:rowOff>
    </xdr:from>
    <xdr:to>
      <xdr:col>10</xdr:col>
      <xdr:colOff>300038</xdr:colOff>
      <xdr:row>14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A11450-46C7-4311-B6CF-1D64B6E2C8FC}"/>
            </a:ext>
          </a:extLst>
        </xdr:cNvPr>
        <xdr:cNvSpPr txBox="1"/>
      </xdr:nvSpPr>
      <xdr:spPr>
        <a:xfrm>
          <a:off x="6723062" y="1955800"/>
          <a:ext cx="1457326" cy="69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As of 01/06/2023</a:t>
          </a:r>
        </a:p>
        <a:p>
          <a:r>
            <a:rPr lang="en-US" sz="1100"/>
            <a:t>Assumes MassDev</a:t>
          </a:r>
          <a:r>
            <a:rPr lang="en-US" sz="1100" baseline="0"/>
            <a:t> Grant arrives Feb 1</a:t>
          </a: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61912</xdr:colOff>
      <xdr:row>14</xdr:row>
      <xdr:rowOff>114300</xdr:rowOff>
    </xdr:from>
    <xdr:to>
      <xdr:col>10</xdr:col>
      <xdr:colOff>300038</xdr:colOff>
      <xdr:row>18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EA9654-ABED-4F04-941B-61F321B27F53}"/>
            </a:ext>
          </a:extLst>
        </xdr:cNvPr>
        <xdr:cNvSpPr txBox="1"/>
      </xdr:nvSpPr>
      <xdr:spPr>
        <a:xfrm>
          <a:off x="6723062" y="1968500"/>
          <a:ext cx="1457326" cy="69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As of 01/06/2023</a:t>
          </a:r>
        </a:p>
        <a:p>
          <a:r>
            <a:rPr lang="en-US" sz="1100"/>
            <a:t>Assumes MassDev</a:t>
          </a:r>
          <a:r>
            <a:rPr lang="en-US" sz="1100" baseline="0"/>
            <a:t> Grant arrives Feb 1</a:t>
          </a: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BCF2-68FA-4509-9A41-E59B29073BF7}">
  <dimension ref="A1:Q7"/>
  <sheetViews>
    <sheetView zoomScale="90" zoomScaleNormal="90" workbookViewId="0">
      <selection activeCell="J4" sqref="J4"/>
    </sheetView>
  </sheetViews>
  <sheetFormatPr defaultRowHeight="14.5" x14ac:dyDescent="0.35"/>
  <cols>
    <col min="1" max="1" width="27.26953125" bestFit="1" customWidth="1"/>
    <col min="2" max="2" width="7.90625" bestFit="1" customWidth="1"/>
    <col min="3" max="4" width="12.6328125" bestFit="1" customWidth="1"/>
    <col min="14" max="14" width="12.90625" bestFit="1" customWidth="1"/>
    <col min="15" max="15" width="2.7265625" customWidth="1"/>
  </cols>
  <sheetData>
    <row r="1" spans="1:17" x14ac:dyDescent="0.35">
      <c r="A1" s="6" t="s">
        <v>0</v>
      </c>
      <c r="B1" s="1">
        <v>44713</v>
      </c>
      <c r="C1" s="1">
        <v>44743</v>
      </c>
      <c r="D1" s="1">
        <v>44774</v>
      </c>
      <c r="E1" s="1">
        <v>44805</v>
      </c>
      <c r="F1" s="1">
        <v>44835</v>
      </c>
      <c r="G1" s="1">
        <v>44866</v>
      </c>
      <c r="H1" s="1">
        <v>44896</v>
      </c>
      <c r="I1" s="1">
        <v>44927</v>
      </c>
      <c r="J1" s="1">
        <v>44958</v>
      </c>
      <c r="K1" s="1">
        <v>44986</v>
      </c>
      <c r="L1" s="1">
        <v>45017</v>
      </c>
      <c r="M1" s="1">
        <v>45047</v>
      </c>
      <c r="N1" s="1">
        <v>45078</v>
      </c>
      <c r="O1" s="1"/>
    </row>
    <row r="2" spans="1:17" x14ac:dyDescent="0.35">
      <c r="A2" s="6" t="s">
        <v>5</v>
      </c>
      <c r="B2" s="2">
        <v>100000</v>
      </c>
      <c r="C2" s="2">
        <f t="shared" ref="C2:N2" si="0">B2-($B$2/12)</f>
        <v>91666.666666666672</v>
      </c>
      <c r="D2" s="2">
        <f t="shared" si="0"/>
        <v>83333.333333333343</v>
      </c>
      <c r="E2" s="2">
        <f t="shared" si="0"/>
        <v>75000.000000000015</v>
      </c>
      <c r="F2" s="2">
        <f t="shared" si="0"/>
        <v>66666.666666666686</v>
      </c>
      <c r="G2">
        <f t="shared" si="0"/>
        <v>58333.33333333335</v>
      </c>
      <c r="H2">
        <f t="shared" si="0"/>
        <v>50000.000000000015</v>
      </c>
      <c r="I2">
        <f t="shared" si="0"/>
        <v>41666.666666666679</v>
      </c>
      <c r="J2">
        <f t="shared" si="0"/>
        <v>33333.333333333343</v>
      </c>
      <c r="K2">
        <f t="shared" si="0"/>
        <v>25000.000000000007</v>
      </c>
      <c r="L2">
        <f t="shared" si="0"/>
        <v>16666.666666666672</v>
      </c>
      <c r="M2">
        <f t="shared" si="0"/>
        <v>8333.3333333333376</v>
      </c>
      <c r="N2">
        <f t="shared" si="0"/>
        <v>0</v>
      </c>
    </row>
    <row r="3" spans="1:17" x14ac:dyDescent="0.35">
      <c r="A3" s="6" t="s">
        <v>2</v>
      </c>
      <c r="B3" s="8">
        <v>10520.07</v>
      </c>
      <c r="C3" s="8">
        <v>9347.58</v>
      </c>
      <c r="D3" s="8">
        <v>11574.64</v>
      </c>
      <c r="E3" s="8">
        <v>11645.69</v>
      </c>
      <c r="F3" s="8">
        <v>12497.32</v>
      </c>
      <c r="G3" s="8">
        <v>11572.18</v>
      </c>
      <c r="H3" s="3">
        <f>AVERAGE($B3:$G3)</f>
        <v>11192.913333333336</v>
      </c>
      <c r="I3" s="3">
        <f>AVERAGE($B3:$G3)</f>
        <v>11192.913333333336</v>
      </c>
      <c r="J3" s="3">
        <f>AVERAGE($B3:$G3)</f>
        <v>11192.913333333336</v>
      </c>
      <c r="K3" s="3">
        <f>AVERAGE($B3:$G3)</f>
        <v>11192.913333333336</v>
      </c>
      <c r="L3" s="3">
        <f>AVERAGE($B3:$G3)</f>
        <v>11192.913333333336</v>
      </c>
      <c r="M3" s="3">
        <f>AVERAGE($B3:$G3)</f>
        <v>11192.913333333336</v>
      </c>
      <c r="N3" s="3">
        <f>AVERAGE($B3:$G3)</f>
        <v>11192.913333333336</v>
      </c>
      <c r="P3" s="4"/>
      <c r="Q3" s="5" t="s">
        <v>1</v>
      </c>
    </row>
    <row r="4" spans="1:17" x14ac:dyDescent="0.35">
      <c r="A4" s="6" t="s">
        <v>3</v>
      </c>
      <c r="B4" s="2">
        <f>B2-B3</f>
        <v>89479.93</v>
      </c>
      <c r="C4" s="2">
        <f>B4-C3</f>
        <v>80132.349999999991</v>
      </c>
      <c r="D4" s="2">
        <f>C4-D3</f>
        <v>68557.709999999992</v>
      </c>
      <c r="E4" s="2">
        <f t="shared" ref="E4:N4" si="1">D4-E3</f>
        <v>56912.01999999999</v>
      </c>
      <c r="F4" s="2">
        <f t="shared" si="1"/>
        <v>44414.69999999999</v>
      </c>
      <c r="G4" s="2">
        <f t="shared" si="1"/>
        <v>32842.51999999999</v>
      </c>
      <c r="H4" s="3">
        <f t="shared" si="1"/>
        <v>21649.606666666652</v>
      </c>
      <c r="I4" s="3">
        <f t="shared" si="1"/>
        <v>10456.693333333316</v>
      </c>
      <c r="J4" s="8">
        <f t="shared" si="1"/>
        <v>-736.22000000001935</v>
      </c>
      <c r="K4" s="3">
        <f t="shared" si="1"/>
        <v>-11929.133333333355</v>
      </c>
      <c r="L4" s="3">
        <f t="shared" si="1"/>
        <v>-23122.046666666691</v>
      </c>
      <c r="M4" s="3">
        <f t="shared" si="1"/>
        <v>-34314.960000000028</v>
      </c>
      <c r="N4" s="3">
        <f t="shared" si="1"/>
        <v>-45507.873333333366</v>
      </c>
    </row>
    <row r="6" spans="1:17" x14ac:dyDescent="0.35">
      <c r="A6" s="6" t="s">
        <v>4</v>
      </c>
      <c r="B6" s="8">
        <f>B3</f>
        <v>10520.07</v>
      </c>
      <c r="C6" s="8">
        <f>C3</f>
        <v>9347.58</v>
      </c>
      <c r="D6" s="8">
        <f>D3</f>
        <v>11574.64</v>
      </c>
      <c r="E6" s="8">
        <f>E3</f>
        <v>11645.69</v>
      </c>
      <c r="F6" s="8">
        <f>F3</f>
        <v>12497.32</v>
      </c>
      <c r="G6" s="8">
        <f>G3</f>
        <v>11572.18</v>
      </c>
      <c r="H6" s="10">
        <f>G7/7</f>
        <v>4691.7885714285703</v>
      </c>
      <c r="I6" s="10">
        <f t="shared" ref="H6:N6" si="2">H6</f>
        <v>4691.7885714285703</v>
      </c>
      <c r="J6" s="10">
        <f t="shared" si="2"/>
        <v>4691.7885714285703</v>
      </c>
      <c r="K6" s="10">
        <f t="shared" si="2"/>
        <v>4691.7885714285703</v>
      </c>
      <c r="L6" s="10">
        <f t="shared" si="2"/>
        <v>4691.7885714285703</v>
      </c>
      <c r="M6" s="10">
        <f t="shared" si="2"/>
        <v>4691.7885714285703</v>
      </c>
      <c r="N6" s="10">
        <f t="shared" si="2"/>
        <v>4691.7885714285703</v>
      </c>
      <c r="P6" s="7"/>
      <c r="Q6" s="5" t="s">
        <v>6</v>
      </c>
    </row>
    <row r="7" spans="1:17" x14ac:dyDescent="0.35">
      <c r="A7" s="6" t="s">
        <v>7</v>
      </c>
      <c r="B7" s="2">
        <f>B2-B6</f>
        <v>89479.93</v>
      </c>
      <c r="C7" s="2">
        <f>B7-C6</f>
        <v>80132.349999999991</v>
      </c>
      <c r="D7" s="2">
        <f>C7-D6</f>
        <v>68557.709999999992</v>
      </c>
      <c r="E7" s="2">
        <f t="shared" ref="E7:G7" si="3">D7-E6</f>
        <v>56912.01999999999</v>
      </c>
      <c r="F7" s="2">
        <f t="shared" si="3"/>
        <v>44414.69999999999</v>
      </c>
      <c r="G7" s="2">
        <f t="shared" si="3"/>
        <v>32842.51999999999</v>
      </c>
      <c r="H7" s="10">
        <f t="shared" ref="H7" si="4">G7-H6</f>
        <v>28150.73142857142</v>
      </c>
      <c r="I7" s="10">
        <f t="shared" ref="I7" si="5">H7-I6</f>
        <v>23458.942857142851</v>
      </c>
      <c r="J7" s="10">
        <f t="shared" ref="J7" si="6">I7-J6</f>
        <v>18767.154285714281</v>
      </c>
      <c r="K7" s="10">
        <f t="shared" ref="K7" si="7">J7-K6</f>
        <v>14075.365714285712</v>
      </c>
      <c r="L7" s="10">
        <f t="shared" ref="L7" si="8">K7-L6</f>
        <v>9383.5771428571425</v>
      </c>
      <c r="M7" s="10">
        <f t="shared" ref="M7" si="9">L7-M6</f>
        <v>4691.7885714285721</v>
      </c>
      <c r="N7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7266E-E591-4605-A38D-BFEF0E1221A2}">
  <dimension ref="A1:Q9"/>
  <sheetViews>
    <sheetView zoomScale="90" zoomScaleNormal="90" workbookViewId="0">
      <selection activeCell="J7" sqref="J7"/>
    </sheetView>
  </sheetViews>
  <sheetFormatPr defaultRowHeight="14.5" x14ac:dyDescent="0.35"/>
  <cols>
    <col min="1" max="1" width="27.26953125" bestFit="1" customWidth="1"/>
    <col min="2" max="2" width="7.90625" bestFit="1" customWidth="1"/>
    <col min="3" max="4" width="12.6328125" bestFit="1" customWidth="1"/>
    <col min="14" max="14" width="12.90625" bestFit="1" customWidth="1"/>
    <col min="15" max="15" width="2.7265625" customWidth="1"/>
  </cols>
  <sheetData>
    <row r="1" spans="1:17" x14ac:dyDescent="0.35">
      <c r="A1" s="6" t="s">
        <v>0</v>
      </c>
      <c r="B1" s="1">
        <v>44713</v>
      </c>
      <c r="C1" s="1">
        <v>44743</v>
      </c>
      <c r="D1" s="1">
        <v>44774</v>
      </c>
      <c r="E1" s="1">
        <v>44805</v>
      </c>
      <c r="F1" s="1">
        <v>44835</v>
      </c>
      <c r="G1" s="1">
        <v>44866</v>
      </c>
      <c r="H1" s="1">
        <v>44896</v>
      </c>
      <c r="I1" s="1">
        <v>44927</v>
      </c>
      <c r="J1" s="1">
        <v>44958</v>
      </c>
      <c r="K1" s="1">
        <v>44986</v>
      </c>
      <c r="L1" s="1">
        <v>45017</v>
      </c>
      <c r="M1" s="1">
        <v>45047</v>
      </c>
      <c r="N1" s="1">
        <v>45078</v>
      </c>
      <c r="O1" s="1"/>
    </row>
    <row r="2" spans="1:17" x14ac:dyDescent="0.35">
      <c r="A2" s="6" t="s">
        <v>5</v>
      </c>
      <c r="B2" s="2">
        <v>100000</v>
      </c>
      <c r="C2">
        <f t="shared" ref="C2:N2" si="0">B2-($B$2/12)</f>
        <v>91666.666666666672</v>
      </c>
      <c r="D2">
        <f t="shared" si="0"/>
        <v>83333.333333333343</v>
      </c>
      <c r="E2">
        <f t="shared" si="0"/>
        <v>75000.000000000015</v>
      </c>
      <c r="F2">
        <f t="shared" si="0"/>
        <v>66666.666666666686</v>
      </c>
      <c r="G2">
        <f t="shared" si="0"/>
        <v>58333.33333333335</v>
      </c>
      <c r="H2">
        <f t="shared" si="0"/>
        <v>50000.000000000015</v>
      </c>
      <c r="I2">
        <f t="shared" si="0"/>
        <v>41666.666666666679</v>
      </c>
      <c r="J2" s="11">
        <f>I2-($B$2/12)+87000</f>
        <v>120333.33333333334</v>
      </c>
      <c r="K2">
        <f t="shared" si="0"/>
        <v>112000.00000000001</v>
      </c>
      <c r="L2">
        <f t="shared" si="0"/>
        <v>103666.66666666669</v>
      </c>
      <c r="M2">
        <f t="shared" si="0"/>
        <v>95333.333333333358</v>
      </c>
      <c r="N2">
        <f t="shared" si="0"/>
        <v>87000.000000000029</v>
      </c>
    </row>
    <row r="3" spans="1:17" x14ac:dyDescent="0.35">
      <c r="A3" s="6" t="s">
        <v>2</v>
      </c>
      <c r="B3" s="8">
        <v>10520.07</v>
      </c>
      <c r="C3" s="8">
        <v>9347.58</v>
      </c>
      <c r="D3" s="8">
        <v>11574.64</v>
      </c>
      <c r="E3" s="8">
        <v>11645.69</v>
      </c>
      <c r="F3" s="8">
        <v>12497.32</v>
      </c>
      <c r="G3" s="8">
        <v>11572.18</v>
      </c>
      <c r="H3" s="3">
        <f>AVERAGE($B3:$G3)</f>
        <v>11192.913333333336</v>
      </c>
      <c r="I3" s="3">
        <f>AVERAGE($B3:$G3)</f>
        <v>11192.913333333336</v>
      </c>
      <c r="J3" s="12">
        <f>AVERAGE($B3:$G3)</f>
        <v>11192.913333333336</v>
      </c>
      <c r="K3" s="3">
        <f>AVERAGE($B3:$G3)</f>
        <v>11192.913333333336</v>
      </c>
      <c r="L3" s="3">
        <f>AVERAGE($B3:$G3)</f>
        <v>11192.913333333336</v>
      </c>
      <c r="M3" s="3">
        <f>AVERAGE($B3:$G3)</f>
        <v>11192.913333333336</v>
      </c>
      <c r="N3" s="3">
        <f t="shared" ref="H3:N3" si="1">AVERAGE($B3:$F3)</f>
        <v>11117.060000000001</v>
      </c>
      <c r="P3" s="4"/>
      <c r="Q3" s="5" t="s">
        <v>1</v>
      </c>
    </row>
    <row r="4" spans="1:17" x14ac:dyDescent="0.35">
      <c r="A4" s="6" t="s">
        <v>3</v>
      </c>
      <c r="B4" s="2">
        <f>B2-B3</f>
        <v>89479.93</v>
      </c>
      <c r="C4" s="2">
        <f>B4-C3</f>
        <v>80132.349999999991</v>
      </c>
      <c r="D4" s="2">
        <f>C4-D3</f>
        <v>68557.709999999992</v>
      </c>
      <c r="E4" s="2">
        <f t="shared" ref="E4:N4" si="2">D4-E3</f>
        <v>56912.01999999999</v>
      </c>
      <c r="F4" s="2">
        <f t="shared" si="2"/>
        <v>44414.69999999999</v>
      </c>
      <c r="G4" s="2">
        <f t="shared" si="2"/>
        <v>32842.51999999999</v>
      </c>
      <c r="H4" s="3">
        <f t="shared" si="2"/>
        <v>21649.606666666652</v>
      </c>
      <c r="I4" s="3">
        <f t="shared" si="2"/>
        <v>10456.693333333316</v>
      </c>
      <c r="J4" s="12">
        <f>I4-J3+87000</f>
        <v>86263.779999999984</v>
      </c>
      <c r="K4" s="3">
        <f t="shared" si="2"/>
        <v>75070.866666666654</v>
      </c>
      <c r="L4" s="3">
        <f t="shared" si="2"/>
        <v>63877.953333333317</v>
      </c>
      <c r="M4" s="3">
        <f t="shared" si="2"/>
        <v>52685.039999999979</v>
      </c>
      <c r="N4" s="3">
        <f t="shared" si="2"/>
        <v>41567.979999999981</v>
      </c>
    </row>
    <row r="6" spans="1:17" x14ac:dyDescent="0.35">
      <c r="A6" s="6" t="s">
        <v>4</v>
      </c>
      <c r="B6" s="8">
        <f>B3</f>
        <v>10520.07</v>
      </c>
      <c r="C6" s="8">
        <f>C3</f>
        <v>9347.58</v>
      </c>
      <c r="D6" s="8">
        <f>D3</f>
        <v>11574.64</v>
      </c>
      <c r="E6" s="8">
        <f>E3</f>
        <v>11645.69</v>
      </c>
      <c r="F6" s="8">
        <f>F3</f>
        <v>12497.32</v>
      </c>
      <c r="G6" s="8">
        <f>G3</f>
        <v>11572.18</v>
      </c>
      <c r="H6" s="10">
        <f>G7/7</f>
        <v>4691.7885714285703</v>
      </c>
      <c r="I6" s="10">
        <f>H6</f>
        <v>4691.7885714285703</v>
      </c>
      <c r="J6" s="12">
        <f>(I7+87000-N9)/5</f>
        <v>14091.788571428571</v>
      </c>
      <c r="K6" s="10">
        <f>J6</f>
        <v>14091.788571428571</v>
      </c>
      <c r="L6" s="10">
        <f>K6</f>
        <v>14091.788571428571</v>
      </c>
      <c r="M6" s="10">
        <f>L6</f>
        <v>14091.788571428571</v>
      </c>
      <c r="N6" s="10">
        <f>M6</f>
        <v>14091.788571428571</v>
      </c>
      <c r="P6" s="7"/>
      <c r="Q6" s="5" t="s">
        <v>6</v>
      </c>
    </row>
    <row r="7" spans="1:17" x14ac:dyDescent="0.35">
      <c r="A7" s="6" t="s">
        <v>7</v>
      </c>
      <c r="B7" s="2">
        <f>B2-B6</f>
        <v>89479.93</v>
      </c>
      <c r="C7" s="2">
        <f>B7-C6</f>
        <v>80132.349999999991</v>
      </c>
      <c r="D7" s="2">
        <f>C7-D6</f>
        <v>68557.709999999992</v>
      </c>
      <c r="E7" s="2">
        <f t="shared" ref="E7:M7" si="3">D7-E6</f>
        <v>56912.01999999999</v>
      </c>
      <c r="F7" s="2">
        <f t="shared" si="3"/>
        <v>44414.69999999999</v>
      </c>
      <c r="G7" s="2">
        <f t="shared" si="3"/>
        <v>32842.51999999999</v>
      </c>
      <c r="H7" s="10">
        <f t="shared" si="3"/>
        <v>28150.73142857142</v>
      </c>
      <c r="I7" s="10">
        <f t="shared" si="3"/>
        <v>23458.942857142851</v>
      </c>
      <c r="J7" s="12">
        <f>I7+87000-J6</f>
        <v>96367.154285714292</v>
      </c>
      <c r="K7" s="10">
        <f t="shared" si="3"/>
        <v>82275.365714285726</v>
      </c>
      <c r="L7" s="10">
        <f t="shared" si="3"/>
        <v>68183.577142857161</v>
      </c>
      <c r="M7" s="10">
        <f t="shared" si="3"/>
        <v>54091.788571428588</v>
      </c>
      <c r="N7" s="10">
        <f>M7-N6</f>
        <v>40000.000000000015</v>
      </c>
    </row>
    <row r="8" spans="1:17" ht="15" thickBot="1" x14ac:dyDescent="0.4"/>
    <row r="9" spans="1:17" ht="15" thickBot="1" x14ac:dyDescent="0.4">
      <c r="N9" s="9">
        <v>40000</v>
      </c>
      <c r="O9" t="s">
        <v>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0FF00-EA24-443D-B740-4257C016D497}">
  <dimension ref="A1:Q16"/>
  <sheetViews>
    <sheetView tabSelected="1" zoomScale="90" zoomScaleNormal="90" workbookViewId="0">
      <selection activeCell="J12" sqref="J12"/>
    </sheetView>
  </sheetViews>
  <sheetFormatPr defaultRowHeight="14.5" x14ac:dyDescent="0.35"/>
  <cols>
    <col min="1" max="1" width="27.26953125" bestFit="1" customWidth="1"/>
    <col min="2" max="2" width="7.90625" bestFit="1" customWidth="1"/>
    <col min="3" max="4" width="12.6328125" bestFit="1" customWidth="1"/>
    <col min="14" max="14" width="7.6328125" customWidth="1"/>
    <col min="15" max="15" width="2.7265625" customWidth="1"/>
  </cols>
  <sheetData>
    <row r="1" spans="1:17" x14ac:dyDescent="0.35">
      <c r="A1" s="6" t="s">
        <v>0</v>
      </c>
      <c r="B1" s="1">
        <v>44713</v>
      </c>
      <c r="C1" s="1">
        <v>44743</v>
      </c>
      <c r="D1" s="1">
        <v>44774</v>
      </c>
      <c r="E1" s="1">
        <v>44805</v>
      </c>
      <c r="F1" s="1">
        <v>44835</v>
      </c>
      <c r="G1" s="1">
        <v>44866</v>
      </c>
      <c r="H1" s="1">
        <v>44896</v>
      </c>
      <c r="I1" s="1">
        <v>44927</v>
      </c>
      <c r="J1" s="1">
        <v>44958</v>
      </c>
      <c r="K1" s="1">
        <v>44986</v>
      </c>
      <c r="L1" s="1">
        <v>45017</v>
      </c>
      <c r="M1" s="1">
        <v>45047</v>
      </c>
      <c r="N1" s="1">
        <v>45078</v>
      </c>
      <c r="O1" s="1"/>
    </row>
    <row r="2" spans="1:17" x14ac:dyDescent="0.35">
      <c r="A2" s="6" t="s">
        <v>5</v>
      </c>
      <c r="B2" s="2">
        <v>100000</v>
      </c>
      <c r="C2">
        <f t="shared" ref="C2:N2" si="0">B2-($B$2/12)</f>
        <v>91666.666666666672</v>
      </c>
      <c r="D2">
        <f t="shared" si="0"/>
        <v>83333.333333333343</v>
      </c>
      <c r="E2">
        <f t="shared" si="0"/>
        <v>75000.000000000015</v>
      </c>
      <c r="F2">
        <f t="shared" si="0"/>
        <v>66666.666666666686</v>
      </c>
      <c r="G2">
        <f t="shared" si="0"/>
        <v>58333.33333333335</v>
      </c>
      <c r="H2">
        <f t="shared" si="0"/>
        <v>50000.000000000015</v>
      </c>
      <c r="I2">
        <f t="shared" si="0"/>
        <v>41666.666666666679</v>
      </c>
      <c r="J2" s="11">
        <f>I2-($B$2/12)+87000</f>
        <v>120333.33333333334</v>
      </c>
      <c r="K2">
        <f t="shared" si="0"/>
        <v>112000.00000000001</v>
      </c>
      <c r="L2">
        <f t="shared" si="0"/>
        <v>103666.66666666669</v>
      </c>
      <c r="M2">
        <f t="shared" si="0"/>
        <v>95333.333333333358</v>
      </c>
      <c r="N2">
        <f t="shared" si="0"/>
        <v>87000.000000000029</v>
      </c>
    </row>
    <row r="3" spans="1:17" x14ac:dyDescent="0.35">
      <c r="A3" s="6" t="s">
        <v>9</v>
      </c>
      <c r="B3" s="8">
        <v>6277</v>
      </c>
      <c r="C3" s="8">
        <v>4549.3999999999996</v>
      </c>
      <c r="D3" s="8">
        <v>6995.95</v>
      </c>
      <c r="E3" s="8">
        <v>8047.45</v>
      </c>
      <c r="F3" s="8">
        <v>8576</v>
      </c>
      <c r="G3" s="8">
        <v>7833.65</v>
      </c>
      <c r="H3" s="3">
        <f>AVERAGE($B3:$G3)</f>
        <v>7046.5750000000007</v>
      </c>
      <c r="I3" s="3">
        <f>AVERAGE($B3:$G3)</f>
        <v>7046.5750000000007</v>
      </c>
      <c r="J3" s="12">
        <f t="shared" ref="J3:N4" si="1">AVERAGE($B3:$G3)</f>
        <v>7046.5750000000007</v>
      </c>
      <c r="K3" s="3">
        <f t="shared" si="1"/>
        <v>7046.5750000000007</v>
      </c>
      <c r="L3" s="3">
        <f t="shared" si="1"/>
        <v>7046.5750000000007</v>
      </c>
      <c r="M3" s="3">
        <f t="shared" si="1"/>
        <v>7046.5750000000007</v>
      </c>
      <c r="N3" s="3">
        <f t="shared" si="1"/>
        <v>7046.5750000000007</v>
      </c>
      <c r="P3" s="4"/>
      <c r="Q3" s="5" t="s">
        <v>1</v>
      </c>
    </row>
    <row r="4" spans="1:17" x14ac:dyDescent="0.35">
      <c r="A4" s="6" t="s">
        <v>10</v>
      </c>
      <c r="B4" s="8">
        <v>4243.07</v>
      </c>
      <c r="C4" s="8">
        <v>4798.18</v>
      </c>
      <c r="D4" s="8">
        <v>4578.6899999999996</v>
      </c>
      <c r="E4" s="8">
        <v>3598.24</v>
      </c>
      <c r="F4" s="8">
        <v>3921.32</v>
      </c>
      <c r="G4" s="8">
        <v>3738.53</v>
      </c>
      <c r="H4" s="3">
        <f>AVERAGE($B4:$G4)</f>
        <v>4146.3383333333331</v>
      </c>
      <c r="I4" s="3">
        <f>AVERAGE($B4:$G4)</f>
        <v>4146.3383333333331</v>
      </c>
      <c r="J4" s="12">
        <f t="shared" si="1"/>
        <v>4146.3383333333331</v>
      </c>
      <c r="K4" s="3">
        <f t="shared" si="1"/>
        <v>4146.3383333333331</v>
      </c>
      <c r="L4" s="3">
        <f t="shared" si="1"/>
        <v>4146.3383333333331</v>
      </c>
      <c r="M4" s="3">
        <f t="shared" si="1"/>
        <v>4146.3383333333331</v>
      </c>
      <c r="N4" s="3">
        <f t="shared" si="1"/>
        <v>4146.3383333333331</v>
      </c>
      <c r="P4" s="5"/>
      <c r="Q4" s="5"/>
    </row>
    <row r="5" spans="1:17" x14ac:dyDescent="0.35">
      <c r="A5" s="6" t="s">
        <v>11</v>
      </c>
      <c r="B5" s="8">
        <f t="shared" ref="B5:I5" si="2">B3+B4</f>
        <v>10520.07</v>
      </c>
      <c r="C5" s="8">
        <f t="shared" si="2"/>
        <v>9347.58</v>
      </c>
      <c r="D5" s="8">
        <f t="shared" si="2"/>
        <v>11574.64</v>
      </c>
      <c r="E5" s="8">
        <f t="shared" si="2"/>
        <v>11645.689999999999</v>
      </c>
      <c r="F5" s="8">
        <f t="shared" si="2"/>
        <v>12497.32</v>
      </c>
      <c r="G5" s="8">
        <f t="shared" si="2"/>
        <v>11572.18</v>
      </c>
      <c r="H5" s="3">
        <f t="shared" si="2"/>
        <v>11192.913333333334</v>
      </c>
      <c r="I5" s="3">
        <f t="shared" ref="I5" si="3">I3+I4</f>
        <v>11192.913333333334</v>
      </c>
      <c r="J5" s="12">
        <f t="shared" ref="J5:N5" si="4">J3+J4</f>
        <v>11192.913333333334</v>
      </c>
      <c r="K5" s="3">
        <f t="shared" si="4"/>
        <v>11192.913333333334</v>
      </c>
      <c r="L5" s="3">
        <f t="shared" si="4"/>
        <v>11192.913333333334</v>
      </c>
      <c r="M5" s="3">
        <f t="shared" si="4"/>
        <v>11192.913333333334</v>
      </c>
      <c r="N5" s="3">
        <f t="shared" si="4"/>
        <v>11192.913333333334</v>
      </c>
      <c r="P5" s="5"/>
      <c r="Q5" s="5"/>
    </row>
    <row r="6" spans="1:17" x14ac:dyDescent="0.35">
      <c r="A6" s="6" t="s">
        <v>3</v>
      </c>
      <c r="B6" s="2">
        <f>B2-B5</f>
        <v>89479.93</v>
      </c>
      <c r="C6" s="2">
        <f t="shared" ref="C6:I6" si="5">B6-C5</f>
        <v>80132.349999999991</v>
      </c>
      <c r="D6" s="2">
        <f t="shared" si="5"/>
        <v>68557.709999999992</v>
      </c>
      <c r="E6" s="2">
        <f t="shared" si="5"/>
        <v>56912.01999999999</v>
      </c>
      <c r="F6" s="2">
        <f t="shared" si="5"/>
        <v>44414.69999999999</v>
      </c>
      <c r="G6" s="13">
        <f t="shared" si="5"/>
        <v>32842.51999999999</v>
      </c>
      <c r="H6" s="3">
        <f t="shared" si="5"/>
        <v>21649.606666666656</v>
      </c>
      <c r="I6" s="3">
        <f t="shared" si="5"/>
        <v>10456.693333333322</v>
      </c>
      <c r="J6" s="12">
        <f>I6-J5+87000</f>
        <v>86263.779999999984</v>
      </c>
      <c r="K6" s="3">
        <f>J6-K5</f>
        <v>75070.866666666654</v>
      </c>
      <c r="L6" s="3">
        <f>K6-L5</f>
        <v>63877.953333333324</v>
      </c>
      <c r="M6" s="3">
        <f>L6-M5</f>
        <v>52685.039999999994</v>
      </c>
      <c r="N6" s="3">
        <f>M6-N5</f>
        <v>41492.126666666663</v>
      </c>
      <c r="P6" s="5"/>
    </row>
    <row r="8" spans="1:17" x14ac:dyDescent="0.35">
      <c r="A8" s="6" t="s">
        <v>12</v>
      </c>
      <c r="B8" s="8">
        <f>B3</f>
        <v>6277</v>
      </c>
      <c r="C8" s="8">
        <f t="shared" ref="C8:F8" si="6">C3</f>
        <v>4549.3999999999996</v>
      </c>
      <c r="D8" s="8">
        <f t="shared" si="6"/>
        <v>6995.95</v>
      </c>
      <c r="E8" s="8">
        <f t="shared" si="6"/>
        <v>8047.45</v>
      </c>
      <c r="F8" s="8">
        <f t="shared" si="6"/>
        <v>8576</v>
      </c>
      <c r="G8" s="8">
        <f t="shared" ref="G8" si="7">G3</f>
        <v>7833.65</v>
      </c>
      <c r="H8" s="10">
        <f>((SUM(B8:G8)/SUM(B10:G10))*G11)/7</f>
        <v>2953.7475247178081</v>
      </c>
      <c r="I8" s="10">
        <f>H8</f>
        <v>2953.7475247178081</v>
      </c>
      <c r="J8" s="12">
        <f>(I11+87000-N13)*(SUM(B8:I8)/SUM(B10:I10))/5</f>
        <v>8871.5816959821259</v>
      </c>
      <c r="K8" s="10">
        <f t="shared" ref="H8:N8" si="8">J8</f>
        <v>8871.5816959821259</v>
      </c>
      <c r="L8" s="10">
        <f t="shared" si="8"/>
        <v>8871.5816959821259</v>
      </c>
      <c r="M8" s="10">
        <f t="shared" si="8"/>
        <v>8871.5816959821259</v>
      </c>
      <c r="N8" s="10">
        <f t="shared" si="8"/>
        <v>8871.5816959821259</v>
      </c>
      <c r="P8" s="7"/>
      <c r="Q8" s="5" t="s">
        <v>6</v>
      </c>
    </row>
    <row r="9" spans="1:17" x14ac:dyDescent="0.35">
      <c r="A9" s="6" t="s">
        <v>13</v>
      </c>
      <c r="B9" s="8">
        <f>B4</f>
        <v>4243.07</v>
      </c>
      <c r="C9" s="8">
        <f t="shared" ref="C9:F9" si="9">C4</f>
        <v>4798.18</v>
      </c>
      <c r="D9" s="8">
        <f t="shared" si="9"/>
        <v>4578.6899999999996</v>
      </c>
      <c r="E9" s="8">
        <f t="shared" si="9"/>
        <v>3598.24</v>
      </c>
      <c r="F9" s="8">
        <f t="shared" si="9"/>
        <v>3921.32</v>
      </c>
      <c r="G9" s="8">
        <f t="shared" ref="G9" si="10">G4</f>
        <v>3738.53</v>
      </c>
      <c r="H9" s="10">
        <f>((SUM(B9:G9)/SUM(B10:G10))*G11)/7</f>
        <v>1738.0410467107627</v>
      </c>
      <c r="I9" s="10">
        <f>H9</f>
        <v>1738.0410467107627</v>
      </c>
      <c r="J9" s="12">
        <f>(I11+87000-N13)*(SUM(B9:I9)/SUM(B10:I10))/5</f>
        <v>5220.2068754464444</v>
      </c>
      <c r="K9" s="10">
        <f t="shared" ref="K9" si="11">J9</f>
        <v>5220.2068754464444</v>
      </c>
      <c r="L9" s="10">
        <f t="shared" ref="L9" si="12">K9</f>
        <v>5220.2068754464444</v>
      </c>
      <c r="M9" s="10">
        <f t="shared" ref="M9" si="13">L9</f>
        <v>5220.2068754464444</v>
      </c>
      <c r="N9" s="10">
        <f t="shared" ref="N9" si="14">M9</f>
        <v>5220.2068754464444</v>
      </c>
      <c r="P9" s="5"/>
      <c r="Q9" s="5"/>
    </row>
    <row r="10" spans="1:17" x14ac:dyDescent="0.35">
      <c r="A10" s="6" t="s">
        <v>14</v>
      </c>
      <c r="B10" s="8">
        <f>B8+B9</f>
        <v>10520.07</v>
      </c>
      <c r="C10" s="8">
        <f>C5</f>
        <v>9347.58</v>
      </c>
      <c r="D10" s="8">
        <f>D5</f>
        <v>11574.64</v>
      </c>
      <c r="E10" s="8">
        <f>E5</f>
        <v>11645.689999999999</v>
      </c>
      <c r="F10" s="8">
        <f>F5</f>
        <v>12497.32</v>
      </c>
      <c r="G10" s="8">
        <f>G5</f>
        <v>11572.18</v>
      </c>
      <c r="H10" s="10">
        <f t="shared" ref="H10:N10" si="15">H8+H9</f>
        <v>4691.7885714285712</v>
      </c>
      <c r="I10" s="10">
        <f t="shared" si="15"/>
        <v>4691.7885714285712</v>
      </c>
      <c r="J10" s="12">
        <f t="shared" si="15"/>
        <v>14091.788571428569</v>
      </c>
      <c r="K10" s="10">
        <f t="shared" si="15"/>
        <v>14091.788571428569</v>
      </c>
      <c r="L10" s="10">
        <f t="shared" si="15"/>
        <v>14091.788571428569</v>
      </c>
      <c r="M10" s="10">
        <f t="shared" si="15"/>
        <v>14091.788571428569</v>
      </c>
      <c r="N10" s="10">
        <f t="shared" si="15"/>
        <v>14091.788571428569</v>
      </c>
      <c r="P10" s="5"/>
      <c r="Q10" s="5"/>
    </row>
    <row r="11" spans="1:17" x14ac:dyDescent="0.35">
      <c r="A11" s="6" t="s">
        <v>7</v>
      </c>
      <c r="B11" s="2">
        <f>B2-B10</f>
        <v>89479.93</v>
      </c>
      <c r="C11" s="2">
        <f t="shared" ref="C11:H11" si="16">B11-C10</f>
        <v>80132.349999999991</v>
      </c>
      <c r="D11" s="2">
        <f t="shared" si="16"/>
        <v>68557.709999999992</v>
      </c>
      <c r="E11" s="2">
        <f t="shared" si="16"/>
        <v>56912.01999999999</v>
      </c>
      <c r="F11" s="2">
        <f t="shared" si="16"/>
        <v>44414.69999999999</v>
      </c>
      <c r="G11" s="2">
        <f t="shared" si="16"/>
        <v>32842.51999999999</v>
      </c>
      <c r="H11" s="10">
        <f t="shared" si="16"/>
        <v>28150.731428571416</v>
      </c>
      <c r="I11" s="10">
        <f>H11-I10</f>
        <v>23458.942857142843</v>
      </c>
      <c r="J11" s="12">
        <f>I11+87000-J10</f>
        <v>96367.154285714278</v>
      </c>
      <c r="K11" s="10">
        <f>J11-K10</f>
        <v>82275.365714285712</v>
      </c>
      <c r="L11" s="10">
        <f>K11-L10</f>
        <v>68183.577142857146</v>
      </c>
      <c r="M11" s="10">
        <f>L11-M10</f>
        <v>54091.78857142858</v>
      </c>
      <c r="N11" s="10">
        <f>M11-N10</f>
        <v>40000.000000000015</v>
      </c>
      <c r="P11" s="5"/>
    </row>
    <row r="12" spans="1:17" ht="15" thickBot="1" x14ac:dyDescent="0.4"/>
    <row r="13" spans="1:17" ht="15" thickBot="1" x14ac:dyDescent="0.4">
      <c r="N13" s="9">
        <v>40000</v>
      </c>
      <c r="O13" t="s">
        <v>8</v>
      </c>
    </row>
    <row r="14" spans="1:17" x14ac:dyDescent="0.35">
      <c r="M14" s="2"/>
    </row>
    <row r="15" spans="1:17" x14ac:dyDescent="0.35">
      <c r="M15" s="2"/>
    </row>
    <row r="16" spans="1:17" x14ac:dyDescent="0.35">
      <c r="M16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 MassDev Grant</vt:lpstr>
      <vt:lpstr>with MassDev Grant </vt:lpstr>
      <vt:lpstr>Taxi &amp; Uber w MassDev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Daniel.E.Carty</dc:creator>
  <cp:lastModifiedBy>Carty, Daniel E</cp:lastModifiedBy>
  <dcterms:created xsi:type="dcterms:W3CDTF">2022-09-22T17:44:03Z</dcterms:created>
  <dcterms:modified xsi:type="dcterms:W3CDTF">2023-01-06T14:47:29Z</dcterms:modified>
</cp:coreProperties>
</file>