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ORTATION COMMITTEE\Go Sudbury! Program\"/>
    </mc:Choice>
  </mc:AlternateContent>
  <xr:revisionPtr revIDLastSave="0" documentId="13_ncr:1_{8B5CB43B-1541-4E41-BE35-1438E5E8D3A5}" xr6:coauthVersionLast="36" xr6:coauthVersionMax="41" xr10:uidLastSave="{00000000-0000-0000-0000-000000000000}"/>
  <bookViews>
    <workbookView xWindow="756" yWindow="336" windowWidth="18360" windowHeight="9468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L32" i="1" l="1"/>
  <c r="R37" i="1" l="1"/>
  <c r="R32" i="1" l="1"/>
  <c r="D22" i="1"/>
  <c r="R30" i="1" l="1"/>
  <c r="D21" i="1"/>
  <c r="R27" i="1" l="1"/>
  <c r="R34" i="1" l="1"/>
  <c r="O1" i="1" l="1"/>
  <c r="O20" i="1" l="1"/>
  <c r="D19" i="1"/>
  <c r="O17" i="1" l="1"/>
  <c r="D18" i="1"/>
  <c r="D16" i="1" l="1"/>
  <c r="R22" i="1" l="1"/>
  <c r="D17" i="1"/>
  <c r="R20" i="1" l="1"/>
  <c r="R18" i="1" l="1"/>
  <c r="R23" i="1" s="1"/>
  <c r="R24" i="1" s="1"/>
  <c r="D15" i="1"/>
  <c r="D14" i="1" l="1"/>
  <c r="D13" i="1"/>
  <c r="R8" i="1"/>
  <c r="R10" i="1" l="1"/>
  <c r="X9" i="1"/>
  <c r="D10" i="1" l="1"/>
  <c r="D12" i="1"/>
  <c r="R2" i="1" l="1"/>
  <c r="R6" i="1"/>
  <c r="R4" i="1" l="1"/>
  <c r="R12" i="1" s="1"/>
  <c r="R13" i="1" s="1"/>
  <c r="D11" i="1"/>
  <c r="D9" i="1" l="1"/>
  <c r="D8" i="1"/>
  <c r="D7" i="1"/>
  <c r="D6" i="1"/>
  <c r="D5" i="1"/>
  <c r="O5" i="1"/>
  <c r="O4" i="1"/>
  <c r="O3" i="1"/>
  <c r="O2" i="1"/>
  <c r="O27" i="1" s="1"/>
  <c r="O28" i="1" s="1"/>
  <c r="U6" i="1"/>
  <c r="U5" i="1"/>
  <c r="U4" i="1"/>
  <c r="U2" i="1"/>
  <c r="AA6" i="1"/>
  <c r="AA5" i="1"/>
  <c r="AA7" i="1" l="1"/>
  <c r="U7" i="1"/>
  <c r="U8" i="1" s="1"/>
</calcChain>
</file>

<file path=xl/sharedStrings.xml><?xml version="1.0" encoding="utf-8"?>
<sst xmlns="http://schemas.openxmlformats.org/spreadsheetml/2006/main" count="107" uniqueCount="103">
  <si>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</si>
  <si>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</si>
  <si>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</si>
  <si>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</si>
  <si>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</si>
  <si>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</si>
  <si>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</si>
  <si>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</si>
  <si>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</si>
  <si>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</si>
  <si>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</si>
  <si>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</si>
  <si>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</si>
  <si>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</si>
  <si>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</si>
  <si>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</si>
  <si>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</si>
  <si>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</si>
  <si>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</si>
  <si>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</si>
  <si>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</si>
  <si>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</si>
  <si>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</si>
  <si>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</si>
  <si>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</si>
  <si>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</si>
  <si>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</si>
  <si>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</si>
  <si>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</si>
  <si>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</si>
  <si>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</si>
  <si>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</si>
  <si>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</si>
  <si>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</si>
  <si>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</si>
  <si>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</si>
  <si>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</si>
  <si>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</si>
  <si>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</si>
  <si>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</si>
  <si>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</si>
  <si>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</si>
  <si>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</si>
  <si>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</si>
  <si>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</si>
  <si>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</si>
  <si>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</si>
  <si>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</si>
  <si>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</si>
  <si>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</si>
  <si>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</si>
  <si>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</si>
  <si>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</si>
  <si>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</si>
  <si>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</si>
  <si>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</si>
  <si>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</si>
  <si>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</si>
  <si>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</si>
  <si>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</si>
  <si>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</si>
  <si>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</si>
  <si>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</si>
  <si>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</si>
  <si>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</si>
  <si>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</si>
  <si>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</si>
  <si>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</si>
  <si>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</si>
  <si>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</si>
  <si>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</si>
  <si>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</si>
  <si>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</si>
  <si>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</si>
  <si>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</si>
  <si>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</si>
  <si>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</si>
  <si>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</si>
  <si>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</si>
  <si>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</si>
  <si>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</si>
  <si>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</si>
  <si>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</si>
  <si>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</si>
  <si>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</si>
  <si>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</si>
  <si>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</si>
  <si>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</si>
  <si>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</si>
  <si>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</si>
  <si>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</si>
  <si>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Uber Apr-23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</si>
  <si>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</si>
  <si>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</si>
  <si>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</si>
  <si>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</si>
  <si>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</si>
  <si>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</si>
  <si>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</si>
  <si>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</si>
  <si>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Uber May-23</t>
  </si>
  <si>
    <t>JFK May-23</t>
  </si>
  <si>
    <t>Tommy's May-23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</si>
</sst>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Fill="1"/>
    <xf numFmtId="17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/>
    <xf numFmtId="164" fontId="0" fillId="0" borderId="0" xfId="0" applyNumberFormat="1" applyFill="1" applyBorder="1"/>
    <xf numFmtId="0" fontId="5" fillId="0" borderId="0" xfId="0" applyFont="1"/>
    <xf numFmtId="0" fontId="0" fillId="0" borderId="0" xfId="0" applyFill="1" applyAlignment="1">
      <alignment horizontal="right"/>
    </xf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Border="1"/>
    <xf numFmtId="7" fontId="0" fillId="0" borderId="0" xfId="0" applyNumberFormat="1"/>
    <xf numFmtId="164" fontId="0" fillId="0" borderId="0" xfId="0" applyNumberFormat="1" applyBorder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 applyFill="1"/>
    <xf numFmtId="4" fontId="6" fillId="0" borderId="0" xfId="0" applyNumberFormat="1" applyFont="1" applyFill="1"/>
    <xf numFmtId="0" fontId="0" fillId="0" borderId="0" xfId="0" applyFill="1" applyBorder="1"/>
    <xf numFmtId="7" fontId="0" fillId="0" borderId="0" xfId="0" applyNumberFormat="1" applyFill="1" applyBorder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 applyFill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A37"/>
  <sheetViews>
    <sheetView tabSelected="1" zoomScale="85" zoomScaleNormal="85" workbookViewId="0">
      <selection activeCell="H31" sqref="H31"/>
    </sheetView>
  </sheetViews>
  <sheetFormatPr defaultRowHeight="14.4" x14ac:dyDescent="0.3"/>
  <cols>
    <col min="2" max="2" width="13.88671875" customWidth="1"/>
    <col min="4" max="4" width="11.109375" customWidth="1"/>
    <col min="6" max="6" width="10.6640625" customWidth="1"/>
    <col min="7" max="7" width="2.33203125" customWidth="1"/>
    <col min="8" max="8" width="18.6640625" customWidth="1"/>
    <col min="9" max="9" width="9.88671875" customWidth="1"/>
    <col min="10" max="10" width="2.33203125" customWidth="1"/>
    <col min="11" max="11" width="23.44140625" customWidth="1"/>
    <col min="12" max="12" width="10.6640625" bestFit="1" customWidth="1"/>
    <col min="13" max="13" width="2.33203125" customWidth="1"/>
    <col min="14" max="14" width="19.6640625" customWidth="1"/>
    <col min="15" max="15" width="11.88671875" customWidth="1"/>
    <col min="16" max="16" width="2.44140625" customWidth="1"/>
    <col min="17" max="17" width="25.44140625" customWidth="1"/>
    <col min="18" max="18" width="11.88671875" bestFit="1" customWidth="1"/>
    <col min="19" max="19" width="2.44140625" customWidth="1"/>
    <col min="20" max="20" width="15.88671875" customWidth="1"/>
    <col min="21" max="21" width="10.88671875" customWidth="1"/>
    <col min="22" max="22" width="2.44140625" customWidth="1"/>
    <col min="23" max="23" width="12.88671875" customWidth="1"/>
    <col min="24" max="24" width="13" customWidth="1"/>
    <col min="25" max="25" width="2.33203125" customWidth="1"/>
    <col min="27" max="27" width="10.44140625" customWidth="1"/>
  </cols>
  <sheetData>
    <row r="1" spans="1:27" s="2" customFormat="1" ht="15.6" x14ac:dyDescent="0.3">
      <c r="A1" s="43" t="s">
        <v>0</v>
      </c>
      <c r="B1" s="43"/>
      <c r="C1" s="43" t="s">
        <v>1</v>
      </c>
      <c r="D1" s="43"/>
      <c r="E1" s="43" t="s">
        <v>2</v>
      </c>
      <c r="F1" s="43"/>
      <c r="H1" s="2" t="s">
        <v>87</v>
      </c>
      <c r="I1" s="34">
        <v>87000</v>
      </c>
      <c r="K1" s="2" t="s">
        <v>57</v>
      </c>
      <c r="L1" s="34">
        <v>100000</v>
      </c>
      <c r="M1" s="34"/>
      <c r="N1" s="2" t="s">
        <v>5</v>
      </c>
      <c r="O1" s="19">
        <f>20000+5000+35000+11366</f>
        <v>71366</v>
      </c>
      <c r="P1" s="4"/>
      <c r="Q1" s="2" t="s">
        <v>4</v>
      </c>
      <c r="R1" s="4">
        <v>18150</v>
      </c>
      <c r="S1" s="4"/>
      <c r="T1" s="2" t="s">
        <v>3</v>
      </c>
      <c r="U1" s="4">
        <v>21950</v>
      </c>
      <c r="V1" s="5"/>
      <c r="W1" s="2" t="s">
        <v>23</v>
      </c>
      <c r="Z1" s="2" t="s">
        <v>6</v>
      </c>
    </row>
    <row r="2" spans="1:27" x14ac:dyDescent="0.3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10" t="s">
        <v>84</v>
      </c>
      <c r="I2" s="3"/>
      <c r="J2" s="3"/>
      <c r="K2" s="3" t="s">
        <v>61</v>
      </c>
      <c r="L2" s="3">
        <v>2859</v>
      </c>
      <c r="M2" s="3"/>
      <c r="N2" s="12">
        <v>44197</v>
      </c>
      <c r="O2" s="8">
        <f>129.1+2228.4</f>
        <v>2357.5</v>
      </c>
      <c r="P2" s="3"/>
      <c r="Q2" t="s">
        <v>7</v>
      </c>
      <c r="R2" s="3">
        <f>1224+180+75</f>
        <v>1479</v>
      </c>
      <c r="S2" s="3"/>
      <c r="T2" s="1">
        <v>44075</v>
      </c>
      <c r="U2" s="3">
        <f>3651+2160</f>
        <v>5811</v>
      </c>
      <c r="V2" s="3"/>
      <c r="W2" s="1">
        <v>44075</v>
      </c>
      <c r="X2" s="18">
        <v>3000</v>
      </c>
      <c r="Y2" s="3"/>
      <c r="Z2" s="1">
        <v>44075</v>
      </c>
      <c r="AA2" s="3">
        <v>260.8</v>
      </c>
    </row>
    <row r="3" spans="1:27" x14ac:dyDescent="0.3">
      <c r="A3" s="1">
        <v>44105</v>
      </c>
      <c r="B3" s="3">
        <v>2878.7</v>
      </c>
      <c r="C3" s="1">
        <v>44105</v>
      </c>
      <c r="D3" s="3">
        <v>3931.6</v>
      </c>
      <c r="F3" s="11"/>
      <c r="G3" s="3"/>
      <c r="H3" s="10" t="s">
        <v>85</v>
      </c>
      <c r="I3" s="3"/>
      <c r="J3" s="3"/>
      <c r="K3" s="10" t="s">
        <v>50</v>
      </c>
      <c r="L3" s="3">
        <v>2770</v>
      </c>
      <c r="M3" s="3"/>
      <c r="N3" s="1">
        <v>44228</v>
      </c>
      <c r="O3" s="3">
        <f>4357+1861+73.1</f>
        <v>6291.1</v>
      </c>
      <c r="P3" s="3"/>
      <c r="Q3" t="s">
        <v>8</v>
      </c>
      <c r="R3" s="3">
        <v>564</v>
      </c>
      <c r="S3" s="3"/>
      <c r="T3" s="1">
        <v>44105</v>
      </c>
      <c r="U3" s="9" t="s">
        <v>21</v>
      </c>
      <c r="V3" s="3"/>
      <c r="W3" s="1">
        <v>44105</v>
      </c>
      <c r="X3" s="10" t="s">
        <v>21</v>
      </c>
      <c r="Y3" s="3"/>
      <c r="Z3" s="1">
        <v>44105</v>
      </c>
      <c r="AA3" s="10" t="s">
        <v>21</v>
      </c>
    </row>
    <row r="4" spans="1:27" ht="15.6" x14ac:dyDescent="0.3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10" t="s">
        <v>92</v>
      </c>
      <c r="I4" s="3"/>
      <c r="J4" s="3"/>
      <c r="K4" s="10" t="s">
        <v>51</v>
      </c>
      <c r="L4" s="3">
        <v>3507</v>
      </c>
      <c r="M4" s="3"/>
      <c r="N4" s="1">
        <v>44256</v>
      </c>
      <c r="O4" s="3">
        <f>218.64+186.5</f>
        <v>405.14</v>
      </c>
      <c r="P4" s="3"/>
      <c r="Q4" t="s">
        <v>15</v>
      </c>
      <c r="R4" s="3">
        <f>3354+200</f>
        <v>3554</v>
      </c>
      <c r="S4" s="3"/>
      <c r="T4" s="1">
        <v>44136</v>
      </c>
      <c r="U4" s="3">
        <f>2471+540</f>
        <v>3011</v>
      </c>
      <c r="V4" s="3"/>
      <c r="W4" s="2" t="s">
        <v>22</v>
      </c>
      <c r="X4" s="2"/>
      <c r="Y4" s="3"/>
      <c r="Z4" s="1">
        <v>44136</v>
      </c>
      <c r="AA4" s="3">
        <v>3108.6</v>
      </c>
    </row>
    <row r="5" spans="1:27" x14ac:dyDescent="0.3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10" t="s">
        <v>93</v>
      </c>
      <c r="I5" s="3"/>
      <c r="J5" s="3"/>
      <c r="K5" s="10" t="s">
        <v>68</v>
      </c>
      <c r="L5" s="7">
        <v>4319.32</v>
      </c>
      <c r="M5" s="3"/>
      <c r="N5" s="1">
        <v>44287</v>
      </c>
      <c r="O5" s="3">
        <f>476.11+706</f>
        <v>1182.1100000000001</v>
      </c>
      <c r="P5" s="3"/>
      <c r="Q5" t="s">
        <v>9</v>
      </c>
      <c r="R5" s="3">
        <v>1616.3</v>
      </c>
      <c r="S5" s="3"/>
      <c r="T5" s="1">
        <v>44166</v>
      </c>
      <c r="U5" s="3">
        <f>5905.6+1260</f>
        <v>7165.6</v>
      </c>
      <c r="V5" s="3"/>
      <c r="W5" s="13"/>
      <c r="X5" s="8">
        <v>48</v>
      </c>
      <c r="Y5" s="3"/>
      <c r="Z5" s="1">
        <v>44166</v>
      </c>
      <c r="AA5" s="3">
        <f>3619+360</f>
        <v>3979</v>
      </c>
    </row>
    <row r="6" spans="1:27" s="13" customFormat="1" ht="15" thickBot="1" x14ac:dyDescent="0.35">
      <c r="A6" s="12">
        <v>44197</v>
      </c>
      <c r="B6" s="8">
        <v>5551.5</v>
      </c>
      <c r="C6" s="12">
        <v>44197</v>
      </c>
      <c r="D6" s="8">
        <f>5050+370</f>
        <v>5420</v>
      </c>
      <c r="F6" s="8"/>
      <c r="G6" s="8"/>
      <c r="H6" s="10" t="s">
        <v>94</v>
      </c>
      <c r="I6" s="8"/>
      <c r="J6" s="8"/>
      <c r="K6" s="10" t="s">
        <v>69</v>
      </c>
      <c r="L6" s="8">
        <v>2178</v>
      </c>
      <c r="M6" s="8"/>
      <c r="N6" s="1">
        <v>44317</v>
      </c>
      <c r="O6" s="3">
        <v>598.13</v>
      </c>
      <c r="P6" s="15"/>
      <c r="Q6" s="13" t="s">
        <v>10</v>
      </c>
      <c r="R6" s="8">
        <f>2376+130</f>
        <v>2506</v>
      </c>
      <c r="S6" s="8"/>
      <c r="T6" s="12">
        <v>44197</v>
      </c>
      <c r="U6" s="14">
        <f>5551.5+540</f>
        <v>6091.5</v>
      </c>
      <c r="V6" s="8"/>
      <c r="X6" s="8">
        <v>180</v>
      </c>
      <c r="Y6" s="8"/>
      <c r="Z6" s="12">
        <v>44197</v>
      </c>
      <c r="AA6" s="14">
        <f>2281.6+370</f>
        <v>2651.6</v>
      </c>
    </row>
    <row r="7" spans="1:27" ht="15" thickTop="1" x14ac:dyDescent="0.3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10" t="s">
        <v>95</v>
      </c>
      <c r="I7" s="3"/>
      <c r="J7" s="3"/>
      <c r="K7" s="10" t="s">
        <v>70</v>
      </c>
      <c r="L7" s="3">
        <v>2371.4</v>
      </c>
      <c r="M7" s="3"/>
      <c r="N7" s="1">
        <v>44348</v>
      </c>
      <c r="O7" s="3">
        <v>1618.72</v>
      </c>
      <c r="P7" s="3"/>
      <c r="Q7" t="s">
        <v>11</v>
      </c>
      <c r="R7" s="3">
        <v>1218.5</v>
      </c>
      <c r="S7" s="3"/>
      <c r="U7" s="3">
        <f>SUM(U2:U6)</f>
        <v>22079.1</v>
      </c>
      <c r="V7" s="3"/>
      <c r="W7" s="13"/>
      <c r="X7" s="8">
        <v>48</v>
      </c>
      <c r="Y7" s="3"/>
      <c r="AA7" s="7">
        <f>SUM(AA2:AA6)</f>
        <v>10000</v>
      </c>
    </row>
    <row r="8" spans="1:27" ht="15" thickBot="1" x14ac:dyDescent="0.35">
      <c r="A8" s="1">
        <v>44256</v>
      </c>
      <c r="B8" s="3">
        <v>186.5</v>
      </c>
      <c r="C8" s="1">
        <v>44256</v>
      </c>
      <c r="D8" s="8">
        <f>180+40</f>
        <v>220</v>
      </c>
      <c r="E8" s="1">
        <v>44256</v>
      </c>
      <c r="F8" s="3">
        <v>218.64</v>
      </c>
      <c r="G8" s="3"/>
      <c r="H8" s="10" t="s">
        <v>96</v>
      </c>
      <c r="I8" s="3"/>
      <c r="J8" s="3"/>
      <c r="K8" s="10" t="s">
        <v>73</v>
      </c>
      <c r="L8" s="3">
        <v>4578.6899999999996</v>
      </c>
      <c r="M8" s="3"/>
      <c r="N8" s="1">
        <v>44378</v>
      </c>
      <c r="O8" s="3">
        <v>2388.37</v>
      </c>
      <c r="P8" s="7"/>
      <c r="Q8" t="s">
        <v>16</v>
      </c>
      <c r="R8" s="3">
        <f>2007+140</f>
        <v>2147</v>
      </c>
      <c r="S8" s="3"/>
      <c r="U8" s="7">
        <f>U1-U7</f>
        <v>-129.09999999999854</v>
      </c>
      <c r="V8" s="3"/>
      <c r="W8" s="17" t="s">
        <v>18</v>
      </c>
      <c r="X8" s="14">
        <v>1724</v>
      </c>
      <c r="Y8" s="3"/>
      <c r="AA8" s="3"/>
    </row>
    <row r="9" spans="1:27" ht="15" thickTop="1" x14ac:dyDescent="0.3">
      <c r="A9" s="1">
        <v>44287</v>
      </c>
      <c r="B9" s="3">
        <v>0</v>
      </c>
      <c r="C9" s="1">
        <v>44287</v>
      </c>
      <c r="D9" s="8">
        <f>534+180</f>
        <v>714</v>
      </c>
      <c r="E9" s="1">
        <v>44287</v>
      </c>
      <c r="F9" s="3">
        <v>476.11</v>
      </c>
      <c r="G9" s="3"/>
      <c r="H9" s="10" t="s">
        <v>97</v>
      </c>
      <c r="I9" s="3"/>
      <c r="J9" s="3"/>
      <c r="K9" s="10" t="s">
        <v>71</v>
      </c>
      <c r="L9" s="3">
        <v>4515</v>
      </c>
      <c r="M9" s="3"/>
      <c r="N9" s="1">
        <v>44409</v>
      </c>
      <c r="O9" s="3">
        <v>3017.75</v>
      </c>
      <c r="P9" s="3"/>
      <c r="Q9" t="s">
        <v>17</v>
      </c>
      <c r="R9" s="3">
        <v>2470.5</v>
      </c>
      <c r="S9" s="3"/>
      <c r="U9" s="3"/>
      <c r="V9" s="3"/>
      <c r="X9" s="7">
        <f>SUM(X5:X8)</f>
        <v>2000</v>
      </c>
      <c r="Y9" s="3"/>
      <c r="Z9" s="3"/>
      <c r="AA9" s="3"/>
    </row>
    <row r="10" spans="1:27" x14ac:dyDescent="0.3">
      <c r="A10" s="1">
        <v>44317</v>
      </c>
      <c r="B10" s="3">
        <v>564</v>
      </c>
      <c r="C10" s="1">
        <v>44317</v>
      </c>
      <c r="D10" s="8">
        <f>1224+180+75</f>
        <v>1479</v>
      </c>
      <c r="E10" s="1">
        <v>44317</v>
      </c>
      <c r="F10" s="3">
        <v>598.13</v>
      </c>
      <c r="G10" s="3"/>
      <c r="H10" s="10" t="s">
        <v>98</v>
      </c>
      <c r="I10" s="3"/>
      <c r="J10" s="3"/>
      <c r="K10" s="10" t="s">
        <v>72</v>
      </c>
      <c r="L10" s="3">
        <v>2480.9499999999998</v>
      </c>
      <c r="M10" s="3"/>
      <c r="N10" s="1">
        <v>44440</v>
      </c>
      <c r="O10" s="3">
        <v>3774.34</v>
      </c>
      <c r="P10" s="3"/>
      <c r="Q10" t="s">
        <v>18</v>
      </c>
      <c r="R10" s="8">
        <f>D14-X8</f>
        <v>933</v>
      </c>
      <c r="S10" s="3"/>
      <c r="T10" t="s">
        <v>52</v>
      </c>
      <c r="U10" s="3"/>
      <c r="V10" s="3"/>
      <c r="X10" s="3"/>
      <c r="Y10" s="3"/>
      <c r="AA10" s="3"/>
    </row>
    <row r="11" spans="1:27" ht="15" thickBot="1" x14ac:dyDescent="0.35">
      <c r="A11" s="1">
        <v>44348</v>
      </c>
      <c r="B11" s="3">
        <v>1616.3</v>
      </c>
      <c r="C11" s="1">
        <v>44348</v>
      </c>
      <c r="D11" s="8">
        <f>3354+200</f>
        <v>3554</v>
      </c>
      <c r="E11" s="1">
        <v>44348</v>
      </c>
      <c r="F11" s="3">
        <v>1618.72</v>
      </c>
      <c r="G11" s="3"/>
      <c r="H11" s="10" t="s">
        <v>99</v>
      </c>
      <c r="I11" s="3"/>
      <c r="J11" s="3"/>
      <c r="K11" s="10" t="s">
        <v>74</v>
      </c>
      <c r="L11" s="3">
        <v>3598.24</v>
      </c>
      <c r="M11" s="3"/>
      <c r="N11" s="1">
        <v>44470</v>
      </c>
      <c r="O11" s="3">
        <v>3492.27</v>
      </c>
      <c r="P11" s="3"/>
      <c r="Q11" t="s">
        <v>19</v>
      </c>
      <c r="R11" s="6">
        <v>2399.5</v>
      </c>
      <c r="S11" s="3"/>
      <c r="T11" t="s">
        <v>5</v>
      </c>
      <c r="U11" s="3"/>
      <c r="V11" s="3"/>
      <c r="AA11" s="3"/>
    </row>
    <row r="12" spans="1:27" ht="15" thickTop="1" x14ac:dyDescent="0.3">
      <c r="A12" s="1">
        <v>44378</v>
      </c>
      <c r="B12" s="3">
        <v>1218.5</v>
      </c>
      <c r="C12" s="1">
        <v>44378</v>
      </c>
      <c r="D12" s="8">
        <f>2376+130</f>
        <v>2506</v>
      </c>
      <c r="E12" s="1">
        <v>44378</v>
      </c>
      <c r="F12" s="3">
        <v>2388.37</v>
      </c>
      <c r="G12" s="3"/>
      <c r="H12" s="10" t="s">
        <v>101</v>
      </c>
      <c r="I12" s="3"/>
      <c r="J12" s="3"/>
      <c r="K12" s="10" t="s">
        <v>75</v>
      </c>
      <c r="L12" s="3">
        <v>3936</v>
      </c>
      <c r="M12" s="3"/>
      <c r="N12" s="1">
        <v>44501</v>
      </c>
      <c r="O12" s="3">
        <v>2147.85</v>
      </c>
      <c r="P12" s="3"/>
      <c r="R12" s="3">
        <f>SUM(R2:R11)</f>
        <v>18887.8</v>
      </c>
      <c r="S12" s="3"/>
      <c r="T12" t="s">
        <v>12</v>
      </c>
      <c r="U12" s="3"/>
      <c r="V12" s="3"/>
      <c r="AA12" s="3"/>
    </row>
    <row r="13" spans="1:27" x14ac:dyDescent="0.3">
      <c r="A13" s="1">
        <v>44409</v>
      </c>
      <c r="B13" s="3">
        <v>2470.5</v>
      </c>
      <c r="C13" s="1">
        <v>44409</v>
      </c>
      <c r="D13" s="8">
        <f>2007+140</f>
        <v>2147</v>
      </c>
      <c r="E13" s="1">
        <v>44409</v>
      </c>
      <c r="F13" s="3">
        <v>3017.75</v>
      </c>
      <c r="G13" s="3"/>
      <c r="H13" s="10" t="s">
        <v>102</v>
      </c>
      <c r="I13" s="3"/>
      <c r="J13" s="3"/>
      <c r="K13" s="10" t="s">
        <v>76</v>
      </c>
      <c r="L13" s="3">
        <v>4111.45</v>
      </c>
      <c r="M13" s="3"/>
      <c r="N13" s="1">
        <v>44531</v>
      </c>
      <c r="O13" s="3">
        <v>3032.66</v>
      </c>
      <c r="P13" s="3"/>
      <c r="R13" s="7">
        <f>R1-R12</f>
        <v>-737.79999999999927</v>
      </c>
      <c r="S13" s="3"/>
      <c r="T13" t="s">
        <v>13</v>
      </c>
      <c r="U13" s="3"/>
      <c r="V13" s="3"/>
      <c r="AA13" s="3"/>
    </row>
    <row r="14" spans="1:27" x14ac:dyDescent="0.3">
      <c r="A14" s="1">
        <v>44440</v>
      </c>
      <c r="B14" s="3">
        <v>2399.5</v>
      </c>
      <c r="C14" s="1">
        <v>44440</v>
      </c>
      <c r="D14" s="8">
        <f>2292+240+125</f>
        <v>2657</v>
      </c>
      <c r="E14" s="1">
        <v>44440</v>
      </c>
      <c r="F14" s="3">
        <v>3774.34</v>
      </c>
      <c r="G14" s="3"/>
      <c r="I14" s="3"/>
      <c r="J14" s="3"/>
      <c r="K14" s="10" t="s">
        <v>77</v>
      </c>
      <c r="L14" s="3">
        <v>3921.32</v>
      </c>
      <c r="M14" s="3"/>
      <c r="N14" s="10" t="s">
        <v>33</v>
      </c>
      <c r="O14" s="7">
        <v>139.4</v>
      </c>
      <c r="P14" s="3"/>
      <c r="S14" s="3"/>
      <c r="T14" s="3" t="s">
        <v>32</v>
      </c>
      <c r="U14" s="3"/>
      <c r="V14" s="3"/>
      <c r="Y14" s="3"/>
      <c r="AA14" s="3"/>
    </row>
    <row r="15" spans="1:27" x14ac:dyDescent="0.3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10"/>
      <c r="I15" s="3"/>
      <c r="J15" s="3"/>
      <c r="K15" s="10" t="s">
        <v>78</v>
      </c>
      <c r="L15" s="3">
        <v>4320</v>
      </c>
      <c r="M15" s="3"/>
      <c r="N15" s="10" t="s">
        <v>29</v>
      </c>
      <c r="O15" s="3">
        <v>2112</v>
      </c>
      <c r="P15" s="3"/>
      <c r="Q15" s="16" t="s">
        <v>62</v>
      </c>
      <c r="S15" s="3"/>
      <c r="T15" t="s">
        <v>31</v>
      </c>
      <c r="U15" s="3"/>
      <c r="V15" s="3"/>
      <c r="Y15" s="3"/>
      <c r="AA15" s="3"/>
    </row>
    <row r="16" spans="1:27" ht="15.6" x14ac:dyDescent="0.3">
      <c r="A16" s="1">
        <v>44501</v>
      </c>
      <c r="B16" s="8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3"/>
      <c r="K16" s="10" t="s">
        <v>79</v>
      </c>
      <c r="L16" s="8">
        <v>4256</v>
      </c>
      <c r="M16" s="3"/>
      <c r="N16" s="10" t="s">
        <v>34</v>
      </c>
      <c r="O16" s="3">
        <v>2426.5300000000002</v>
      </c>
      <c r="P16" s="3"/>
      <c r="Q16" s="2" t="s">
        <v>24</v>
      </c>
      <c r="R16" s="4">
        <v>13150</v>
      </c>
      <c r="S16" s="3"/>
      <c r="T16" t="s">
        <v>56</v>
      </c>
      <c r="U16" s="3"/>
      <c r="V16" s="3"/>
      <c r="Y16" s="3"/>
      <c r="AA16" s="3"/>
    </row>
    <row r="17" spans="1:27" x14ac:dyDescent="0.3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9"/>
      <c r="I17" s="3"/>
      <c r="J17" s="3"/>
      <c r="K17" s="10" t="s">
        <v>80</v>
      </c>
      <c r="L17" s="3">
        <v>3738.53</v>
      </c>
      <c r="M17" s="3"/>
      <c r="N17" s="10" t="s">
        <v>35</v>
      </c>
      <c r="O17" s="3">
        <f>2184+180+125</f>
        <v>2489</v>
      </c>
      <c r="P17" s="3"/>
      <c r="Q17" t="s">
        <v>30</v>
      </c>
      <c r="R17" s="7">
        <v>737.8</v>
      </c>
      <c r="S17" s="3"/>
      <c r="U17" s="3"/>
      <c r="V17" s="3"/>
      <c r="Y17" s="3"/>
      <c r="AA17" s="3"/>
    </row>
    <row r="18" spans="1:27" x14ac:dyDescent="0.3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3"/>
      <c r="J18" s="3"/>
      <c r="K18" s="10" t="s">
        <v>81</v>
      </c>
      <c r="L18" s="23"/>
      <c r="M18" s="3"/>
      <c r="N18" s="10" t="s">
        <v>36</v>
      </c>
      <c r="O18" s="3">
        <v>2484.9</v>
      </c>
      <c r="P18" s="3"/>
      <c r="Q18" t="s">
        <v>20</v>
      </c>
      <c r="R18" s="20">
        <f>3135+180</f>
        <v>3315</v>
      </c>
      <c r="S18" s="3"/>
      <c r="T18" s="3" t="s">
        <v>14</v>
      </c>
      <c r="U18" s="3"/>
      <c r="V18" s="3"/>
      <c r="Y18" s="3"/>
      <c r="AA18" s="3"/>
    </row>
    <row r="19" spans="1:27" x14ac:dyDescent="0.3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3"/>
      <c r="J19" s="3"/>
      <c r="K19" s="10" t="s">
        <v>82</v>
      </c>
      <c r="M19" s="3"/>
      <c r="N19" s="10" t="s">
        <v>37</v>
      </c>
      <c r="O19" s="3">
        <v>2872.53</v>
      </c>
      <c r="P19" s="3"/>
      <c r="Q19" t="s">
        <v>26</v>
      </c>
      <c r="R19" s="3">
        <v>1985.3</v>
      </c>
      <c r="S19" s="3"/>
      <c r="T19" s="3"/>
      <c r="U19" s="3"/>
      <c r="V19" s="3"/>
      <c r="Y19" s="3"/>
      <c r="AA19" s="3"/>
    </row>
    <row r="20" spans="1:27" x14ac:dyDescent="0.3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3"/>
      <c r="K20" s="10" t="s">
        <v>83</v>
      </c>
      <c r="L20" s="3"/>
      <c r="M20" s="3"/>
      <c r="N20" s="10" t="s">
        <v>38</v>
      </c>
      <c r="O20" s="3">
        <f>3444+120</f>
        <v>3564</v>
      </c>
      <c r="P20" s="3"/>
      <c r="Q20" t="s">
        <v>25</v>
      </c>
      <c r="R20" s="3">
        <f>1878+90</f>
        <v>1968</v>
      </c>
      <c r="S20" s="3"/>
      <c r="T20" s="3" t="s">
        <v>53</v>
      </c>
      <c r="U20" s="8"/>
      <c r="V20" s="3"/>
      <c r="Y20" s="3"/>
      <c r="AA20" s="3"/>
    </row>
    <row r="21" spans="1:27" x14ac:dyDescent="0.3">
      <c r="A21" s="1">
        <v>44652</v>
      </c>
      <c r="B21" s="35">
        <v>2654.5</v>
      </c>
      <c r="C21" s="1">
        <v>44652</v>
      </c>
      <c r="D21" s="35">
        <f>180+3276+120</f>
        <v>3576</v>
      </c>
      <c r="E21" s="1">
        <v>44652</v>
      </c>
      <c r="F21" s="3">
        <v>5282.77</v>
      </c>
      <c r="G21" s="3"/>
      <c r="H21" s="3"/>
      <c r="I21" s="3"/>
      <c r="J21" s="3"/>
      <c r="K21" s="10" t="s">
        <v>88</v>
      </c>
      <c r="L21" s="3"/>
      <c r="M21" s="3"/>
      <c r="N21" s="17" t="s">
        <v>39</v>
      </c>
      <c r="O21" s="8">
        <v>4191.5</v>
      </c>
      <c r="P21" s="3"/>
      <c r="Q21" t="s">
        <v>27</v>
      </c>
      <c r="R21" s="8">
        <v>2355.3000000000002</v>
      </c>
      <c r="S21" s="3"/>
      <c r="T21" s="3" t="s">
        <v>54</v>
      </c>
      <c r="U21" s="8"/>
      <c r="V21" s="3"/>
      <c r="Y21" s="3"/>
      <c r="AA21" s="3"/>
    </row>
    <row r="22" spans="1:27" ht="15" thickBot="1" x14ac:dyDescent="0.35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3"/>
      <c r="K22" s="10" t="s">
        <v>89</v>
      </c>
      <c r="L22" s="3"/>
      <c r="M22" s="3"/>
      <c r="N22" s="17" t="s">
        <v>40</v>
      </c>
      <c r="O22" s="8">
        <v>4590.1099999999997</v>
      </c>
      <c r="P22" s="3"/>
      <c r="Q22" t="s">
        <v>28</v>
      </c>
      <c r="R22" s="6">
        <f>2628+180+120</f>
        <v>2928</v>
      </c>
      <c r="S22" s="3"/>
      <c r="U22" s="27"/>
      <c r="V22" s="3"/>
      <c r="Y22" s="3"/>
      <c r="AA22" s="3"/>
    </row>
    <row r="23" spans="1:27" ht="15" thickTop="1" x14ac:dyDescent="0.3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23"/>
      <c r="J23" s="3"/>
      <c r="K23" s="10" t="s">
        <v>90</v>
      </c>
      <c r="L23" s="3"/>
      <c r="M23" s="3"/>
      <c r="N23" s="17" t="s">
        <v>43</v>
      </c>
      <c r="O23" s="8">
        <v>5282.78</v>
      </c>
      <c r="P23" s="3"/>
      <c r="R23" s="8">
        <f>SUM(R17:R22)</f>
        <v>13289.400000000001</v>
      </c>
      <c r="S23" s="3"/>
      <c r="T23" s="3" t="s">
        <v>86</v>
      </c>
      <c r="V23" s="3"/>
      <c r="Y23" s="3"/>
      <c r="AA23" s="3"/>
    </row>
    <row r="24" spans="1:27" ht="15" thickBot="1" x14ac:dyDescent="0.35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I24" s="6"/>
      <c r="K24" s="10" t="s">
        <v>91</v>
      </c>
      <c r="N24" s="17" t="s">
        <v>46</v>
      </c>
      <c r="O24" s="8">
        <v>6185.38</v>
      </c>
      <c r="R24" s="21">
        <f>R16-R23</f>
        <v>-139.40000000000146</v>
      </c>
    </row>
    <row r="25" spans="1:27" ht="16.2" thickTop="1" x14ac:dyDescent="0.3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I25" s="42">
        <f>SUM(I2:I24)</f>
        <v>0</v>
      </c>
      <c r="K25" s="10" t="s">
        <v>100</v>
      </c>
      <c r="N25" s="10" t="s">
        <v>49</v>
      </c>
      <c r="O25" s="15">
        <v>4243.07</v>
      </c>
      <c r="Q25" s="33"/>
      <c r="T25" s="40" t="s">
        <v>58</v>
      </c>
      <c r="U25" s="8"/>
    </row>
    <row r="26" spans="1:27" ht="15" thickBot="1" x14ac:dyDescent="0.35">
      <c r="A26" s="1">
        <v>44805</v>
      </c>
      <c r="B26" s="3">
        <v>4111.45</v>
      </c>
      <c r="C26" s="1">
        <v>44805</v>
      </c>
      <c r="D26" s="3">
        <v>3936</v>
      </c>
      <c r="E26" s="1">
        <v>44805</v>
      </c>
      <c r="F26" s="3">
        <v>3598.24</v>
      </c>
      <c r="I26" s="3"/>
      <c r="N26" s="10" t="s">
        <v>67</v>
      </c>
      <c r="O26" s="6">
        <v>4798.18</v>
      </c>
      <c r="Q26" s="16" t="s">
        <v>63</v>
      </c>
      <c r="T26" s="37" t="s">
        <v>60</v>
      </c>
      <c r="U26" s="8">
        <v>825</v>
      </c>
      <c r="W26" s="22"/>
    </row>
    <row r="27" spans="1:27" ht="16.2" thickTop="1" x14ac:dyDescent="0.3">
      <c r="A27" s="1">
        <v>44835</v>
      </c>
      <c r="B27" s="3">
        <v>4256</v>
      </c>
      <c r="C27" s="1">
        <v>44835</v>
      </c>
      <c r="D27" s="3">
        <v>4320</v>
      </c>
      <c r="E27" s="1">
        <v>44835</v>
      </c>
      <c r="F27" s="3">
        <v>3921.32</v>
      </c>
      <c r="I27" s="3"/>
      <c r="O27" s="8">
        <f>SUM(O2:O26)</f>
        <v>75685.320000000007</v>
      </c>
      <c r="Q27" s="2" t="s">
        <v>55</v>
      </c>
      <c r="R27" s="32">
        <f>3400+4967.2+14311</f>
        <v>22678.2</v>
      </c>
      <c r="T27" s="37" t="s">
        <v>59</v>
      </c>
      <c r="U27" s="11">
        <v>4950</v>
      </c>
    </row>
    <row r="28" spans="1:27" x14ac:dyDescent="0.3">
      <c r="A28" s="1">
        <v>44866</v>
      </c>
      <c r="B28" s="3"/>
      <c r="C28" s="1">
        <v>44866</v>
      </c>
      <c r="D28" s="3"/>
      <c r="E28" s="1">
        <v>44866</v>
      </c>
      <c r="F28" s="3">
        <v>3738.53</v>
      </c>
      <c r="I28" s="3"/>
      <c r="N28" s="31"/>
      <c r="O28" s="7">
        <f>O1-O27</f>
        <v>-4319.320000000007</v>
      </c>
      <c r="Q28" s="17" t="s">
        <v>41</v>
      </c>
      <c r="R28" s="3">
        <v>4890</v>
      </c>
      <c r="T28" s="28"/>
      <c r="U28" s="13"/>
    </row>
    <row r="29" spans="1:27" x14ac:dyDescent="0.3">
      <c r="A29" s="1">
        <v>44896</v>
      </c>
      <c r="B29" s="3"/>
      <c r="C29" s="1">
        <v>44896</v>
      </c>
      <c r="D29" s="3"/>
      <c r="E29" s="1">
        <v>44896</v>
      </c>
      <c r="I29" s="3"/>
      <c r="N29" s="10"/>
      <c r="O29" s="13"/>
      <c r="Q29" s="17" t="s">
        <v>42</v>
      </c>
      <c r="R29" s="3">
        <v>2801.3</v>
      </c>
      <c r="T29" s="26"/>
      <c r="W29" s="30"/>
      <c r="X29" s="29"/>
    </row>
    <row r="30" spans="1:27" x14ac:dyDescent="0.3">
      <c r="A30" s="1">
        <v>44927</v>
      </c>
      <c r="C30" s="1">
        <v>44927</v>
      </c>
      <c r="D30" s="3"/>
      <c r="E30" s="1">
        <v>44927</v>
      </c>
      <c r="O30" s="3"/>
      <c r="Q30" s="17" t="s">
        <v>44</v>
      </c>
      <c r="R30" s="35">
        <f>180+3276+120</f>
        <v>3576</v>
      </c>
      <c r="T30" s="24"/>
    </row>
    <row r="31" spans="1:27" ht="15" thickBot="1" x14ac:dyDescent="0.35">
      <c r="A31" s="1">
        <v>44958</v>
      </c>
      <c r="C31" s="1">
        <v>44958</v>
      </c>
      <c r="D31" s="3"/>
      <c r="E31" s="1">
        <v>44958</v>
      </c>
      <c r="L31" s="41"/>
      <c r="Q31" s="17" t="s">
        <v>45</v>
      </c>
      <c r="R31" s="35">
        <v>2654.5</v>
      </c>
      <c r="T31" s="25"/>
      <c r="U31" s="3"/>
    </row>
    <row r="32" spans="1:27" ht="15" thickTop="1" x14ac:dyDescent="0.3">
      <c r="A32" s="1">
        <v>44986</v>
      </c>
      <c r="C32" s="1">
        <v>44986</v>
      </c>
      <c r="D32" s="3"/>
      <c r="E32" s="1">
        <v>44986</v>
      </c>
      <c r="L32" s="38">
        <f>SUM(L2:L31)</f>
        <v>57460.899999999994</v>
      </c>
      <c r="Q32" s="17" t="s">
        <v>47</v>
      </c>
      <c r="R32" s="3">
        <f>3692+180</f>
        <v>3872</v>
      </c>
      <c r="T32" s="25"/>
    </row>
    <row r="33" spans="1:20" ht="15" thickBot="1" x14ac:dyDescent="0.35">
      <c r="A33" s="1">
        <v>45017</v>
      </c>
      <c r="C33" s="1">
        <v>45017</v>
      </c>
      <c r="D33" s="3"/>
      <c r="E33" s="1">
        <v>45017</v>
      </c>
      <c r="O33" s="23"/>
      <c r="Q33" s="10" t="s">
        <v>48</v>
      </c>
      <c r="R33" s="6">
        <v>2374.1</v>
      </c>
      <c r="T33" s="25"/>
    </row>
    <row r="34" spans="1:20" ht="15" thickTop="1" x14ac:dyDescent="0.3">
      <c r="A34" s="1">
        <v>45047</v>
      </c>
      <c r="C34" s="1">
        <v>45047</v>
      </c>
      <c r="D34" s="3"/>
      <c r="E34" s="1">
        <v>45047</v>
      </c>
      <c r="R34" s="8">
        <f>SUM(R28:R33)</f>
        <v>20167.899999999998</v>
      </c>
    </row>
    <row r="35" spans="1:20" x14ac:dyDescent="0.3">
      <c r="A35" s="1">
        <v>45078</v>
      </c>
      <c r="C35" s="1">
        <v>45078</v>
      </c>
      <c r="D35" s="3"/>
      <c r="E35" s="1">
        <v>45078</v>
      </c>
      <c r="R35" s="36">
        <v>2345.59</v>
      </c>
      <c r="S35" s="8" t="s">
        <v>66</v>
      </c>
    </row>
    <row r="36" spans="1:20" ht="15" thickBot="1" x14ac:dyDescent="0.35">
      <c r="R36" s="39">
        <v>33290.5</v>
      </c>
      <c r="S36" t="s">
        <v>64</v>
      </c>
    </row>
    <row r="37" spans="1:20" ht="15" thickTop="1" x14ac:dyDescent="0.3">
      <c r="R37" s="7">
        <f>SUM(R35:R36)</f>
        <v>35636.089999999997</v>
      </c>
      <c r="S37" t="s">
        <v>65</v>
      </c>
    </row>
  </sheetData>
  <mergeCells count="3">
    <mergeCell ref="C1:D1"/>
    <mergeCell ref="E1:F1"/>
    <mergeCell ref="A1:B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Duchesneau, Adam</cp:lastModifiedBy>
  <cp:lastPrinted>2022-04-05T18:46:07Z</cp:lastPrinted>
  <dcterms:created xsi:type="dcterms:W3CDTF">2021-08-04T13:09:50Z</dcterms:created>
  <dcterms:modified xsi:type="dcterms:W3CDTF">2022-12-01T14:13:28Z</dcterms:modified>
</cp:coreProperties>
</file>