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6608" windowHeight="9204"/>
  </bookViews>
  <sheets>
    <sheet name="New Growth" sheetId="4" r:id="rId1"/>
    <sheet name="New Growth and Realized Efficie" sheetId="6" r:id="rId2"/>
  </sheets>
  <calcPr calcId="145621"/>
</workbook>
</file>

<file path=xl/calcChain.xml><?xml version="1.0" encoding="utf-8"?>
<calcChain xmlns="http://schemas.openxmlformats.org/spreadsheetml/2006/main">
  <c r="G45" i="6" l="1"/>
  <c r="G44" i="6"/>
  <c r="G43" i="6"/>
  <c r="G42" i="6"/>
  <c r="G41" i="6"/>
  <c r="H41" i="6" s="1"/>
  <c r="G40" i="6"/>
  <c r="G46" i="6" s="1"/>
  <c r="F45" i="6"/>
  <c r="F44" i="6"/>
  <c r="F43" i="6"/>
  <c r="F42" i="6"/>
  <c r="H42" i="6" s="1"/>
  <c r="F41" i="6"/>
  <c r="F40" i="6"/>
  <c r="E45" i="6"/>
  <c r="E44" i="6"/>
  <c r="H44" i="6" s="1"/>
  <c r="E43" i="6"/>
  <c r="E42" i="6"/>
  <c r="E41" i="6"/>
  <c r="E40" i="6"/>
  <c r="E46" i="6" s="1"/>
  <c r="D45" i="6"/>
  <c r="D44" i="6"/>
  <c r="D43" i="6"/>
  <c r="D42" i="6"/>
  <c r="D41" i="6"/>
  <c r="D40" i="6"/>
  <c r="D46" i="6" s="1"/>
  <c r="C45" i="6"/>
  <c r="C44" i="6"/>
  <c r="C43" i="6"/>
  <c r="C42" i="6"/>
  <c r="C41" i="6"/>
  <c r="C40" i="6"/>
  <c r="G32" i="6"/>
  <c r="G31" i="6"/>
  <c r="G30" i="6"/>
  <c r="G29" i="6"/>
  <c r="G28" i="6"/>
  <c r="G27" i="6"/>
  <c r="G33" i="6" s="1"/>
  <c r="H29" i="6"/>
  <c r="F32" i="6"/>
  <c r="F31" i="6"/>
  <c r="F30" i="6"/>
  <c r="F29" i="6"/>
  <c r="F28" i="6"/>
  <c r="F27" i="6"/>
  <c r="F33" i="6" s="1"/>
  <c r="E32" i="6"/>
  <c r="E31" i="6"/>
  <c r="E30" i="6"/>
  <c r="E29" i="6"/>
  <c r="E28" i="6"/>
  <c r="E27" i="6"/>
  <c r="E33" i="6" s="1"/>
  <c r="D32" i="6"/>
  <c r="D31" i="6"/>
  <c r="D30" i="6"/>
  <c r="D29" i="6"/>
  <c r="D33" i="6" s="1"/>
  <c r="D28" i="6"/>
  <c r="D27" i="6"/>
  <c r="C31" i="6"/>
  <c r="C30" i="6"/>
  <c r="C29" i="6"/>
  <c r="C28" i="6"/>
  <c r="C32" i="6"/>
  <c r="C27" i="6"/>
  <c r="B48" i="6"/>
  <c r="B46" i="6"/>
  <c r="B33" i="6"/>
  <c r="L22" i="6"/>
  <c r="O21" i="6"/>
  <c r="O22" i="6" s="1"/>
  <c r="N21" i="6"/>
  <c r="M21" i="6"/>
  <c r="S21" i="6" s="1"/>
  <c r="L21" i="6"/>
  <c r="B21" i="6"/>
  <c r="B22" i="6" s="1"/>
  <c r="U20" i="6"/>
  <c r="T20" i="6"/>
  <c r="S20" i="6"/>
  <c r="C20" i="6"/>
  <c r="U19" i="6"/>
  <c r="T19" i="6"/>
  <c r="S19" i="6"/>
  <c r="C19" i="6"/>
  <c r="D19" i="6" s="1"/>
  <c r="E19" i="6" s="1"/>
  <c r="F19" i="6" s="1"/>
  <c r="G19" i="6" s="1"/>
  <c r="H19" i="6" s="1"/>
  <c r="U18" i="6"/>
  <c r="T18" i="6"/>
  <c r="S18" i="6"/>
  <c r="C18" i="6"/>
  <c r="D18" i="6" s="1"/>
  <c r="E18" i="6" s="1"/>
  <c r="F18" i="6" s="1"/>
  <c r="G18" i="6" s="1"/>
  <c r="H18" i="6" s="1"/>
  <c r="U17" i="6"/>
  <c r="T17" i="6"/>
  <c r="S17" i="6"/>
  <c r="D17" i="6"/>
  <c r="E17" i="6" s="1"/>
  <c r="F17" i="6" s="1"/>
  <c r="G17" i="6" s="1"/>
  <c r="H17" i="6" s="1"/>
  <c r="C17" i="6"/>
  <c r="U16" i="6"/>
  <c r="T16" i="6"/>
  <c r="S16" i="6"/>
  <c r="C16" i="6"/>
  <c r="D16" i="6" s="1"/>
  <c r="E16" i="6" s="1"/>
  <c r="F16" i="6" s="1"/>
  <c r="G16" i="6" s="1"/>
  <c r="H16" i="6" s="1"/>
  <c r="U15" i="6"/>
  <c r="T15" i="6"/>
  <c r="S15" i="6"/>
  <c r="C15" i="6"/>
  <c r="D15" i="6" s="1"/>
  <c r="E15" i="6" s="1"/>
  <c r="O9" i="6"/>
  <c r="N9" i="6"/>
  <c r="M9" i="6"/>
  <c r="M10" i="6" s="1"/>
  <c r="L9" i="6"/>
  <c r="L10" i="6" s="1"/>
  <c r="B9" i="6"/>
  <c r="B10" i="6" s="1"/>
  <c r="U8" i="6"/>
  <c r="T8" i="6"/>
  <c r="S8" i="6"/>
  <c r="C8" i="6"/>
  <c r="U7" i="6"/>
  <c r="T7" i="6"/>
  <c r="S7" i="6"/>
  <c r="D7" i="6"/>
  <c r="E7" i="6" s="1"/>
  <c r="F7" i="6" s="1"/>
  <c r="G7" i="6" s="1"/>
  <c r="H7" i="6" s="1"/>
  <c r="C7" i="6"/>
  <c r="U6" i="6"/>
  <c r="T6" i="6"/>
  <c r="S6" i="6"/>
  <c r="C6" i="6"/>
  <c r="D6" i="6" s="1"/>
  <c r="E6" i="6" s="1"/>
  <c r="F6" i="6" s="1"/>
  <c r="G6" i="6" s="1"/>
  <c r="H6" i="6" s="1"/>
  <c r="U5" i="6"/>
  <c r="T5" i="6"/>
  <c r="S5" i="6"/>
  <c r="C5" i="6"/>
  <c r="D5" i="6" s="1"/>
  <c r="E5" i="6" s="1"/>
  <c r="F5" i="6" s="1"/>
  <c r="G5" i="6" s="1"/>
  <c r="H5" i="6" s="1"/>
  <c r="U4" i="6"/>
  <c r="T4" i="6"/>
  <c r="S4" i="6"/>
  <c r="C4" i="6"/>
  <c r="C9" i="6" s="1"/>
  <c r="U3" i="6"/>
  <c r="T3" i="6"/>
  <c r="S3" i="6"/>
  <c r="C3" i="6"/>
  <c r="D3" i="6" s="1"/>
  <c r="E3" i="6" s="1"/>
  <c r="F3" i="6" s="1"/>
  <c r="I43" i="4"/>
  <c r="I42" i="4"/>
  <c r="I41" i="4"/>
  <c r="I40" i="4"/>
  <c r="I39" i="4"/>
  <c r="I8" i="4"/>
  <c r="I7" i="4"/>
  <c r="I6" i="4"/>
  <c r="I5" i="4"/>
  <c r="I4" i="4"/>
  <c r="I3" i="4"/>
  <c r="I56" i="4"/>
  <c r="I55" i="4"/>
  <c r="I54" i="4"/>
  <c r="I53" i="4"/>
  <c r="I52" i="4"/>
  <c r="I51" i="4"/>
  <c r="I38" i="4"/>
  <c r="I31" i="4"/>
  <c r="I30" i="4"/>
  <c r="I29" i="4"/>
  <c r="I28" i="4"/>
  <c r="I27" i="4"/>
  <c r="I26" i="4"/>
  <c r="I20" i="4"/>
  <c r="I19" i="4"/>
  <c r="I18" i="4"/>
  <c r="I17" i="4"/>
  <c r="I16" i="4"/>
  <c r="I15" i="4"/>
  <c r="G27" i="4"/>
  <c r="H27" i="4" s="1"/>
  <c r="H20" i="4"/>
  <c r="H19" i="4"/>
  <c r="H18" i="4"/>
  <c r="H17" i="4"/>
  <c r="H16" i="4"/>
  <c r="H15" i="4"/>
  <c r="H21" i="4" s="1"/>
  <c r="G20" i="4"/>
  <c r="G19" i="4"/>
  <c r="G18" i="4"/>
  <c r="G17" i="4"/>
  <c r="G16" i="4"/>
  <c r="G15" i="4"/>
  <c r="G21" i="4" s="1"/>
  <c r="H8" i="4"/>
  <c r="H7" i="4"/>
  <c r="H6" i="4"/>
  <c r="H5" i="4"/>
  <c r="H4" i="4"/>
  <c r="H3" i="4"/>
  <c r="H9" i="4" s="1"/>
  <c r="G8" i="4"/>
  <c r="G10" i="4" s="1"/>
  <c r="G7" i="4"/>
  <c r="G6" i="4"/>
  <c r="G5" i="4"/>
  <c r="G4" i="4"/>
  <c r="G3" i="4"/>
  <c r="G9" i="4" s="1"/>
  <c r="F20" i="4"/>
  <c r="F19" i="4"/>
  <c r="F18" i="4"/>
  <c r="F17" i="4"/>
  <c r="F16" i="4"/>
  <c r="F15" i="4"/>
  <c r="F21" i="4" s="1"/>
  <c r="E20" i="4"/>
  <c r="E19" i="4"/>
  <c r="E18" i="4"/>
  <c r="E17" i="4"/>
  <c r="E16" i="4"/>
  <c r="E21" i="4" s="1"/>
  <c r="E15" i="4"/>
  <c r="D20" i="4"/>
  <c r="D19" i="4"/>
  <c r="D18" i="4"/>
  <c r="D17" i="4"/>
  <c r="D21" i="4" s="1"/>
  <c r="D16" i="4"/>
  <c r="D15" i="4"/>
  <c r="C20" i="4"/>
  <c r="C19" i="4"/>
  <c r="C18" i="4"/>
  <c r="C17" i="4"/>
  <c r="C16" i="4"/>
  <c r="C15" i="4"/>
  <c r="C31" i="4"/>
  <c r="O9" i="4"/>
  <c r="O10" i="4" s="1"/>
  <c r="N9" i="4"/>
  <c r="N10" i="4" s="1"/>
  <c r="M9" i="4"/>
  <c r="M10" i="4" s="1"/>
  <c r="L9" i="4"/>
  <c r="L10" i="4" s="1"/>
  <c r="B9" i="4"/>
  <c r="B10" i="4" s="1"/>
  <c r="U8" i="4"/>
  <c r="T8" i="4"/>
  <c r="S8" i="4"/>
  <c r="C8" i="4"/>
  <c r="U7" i="4"/>
  <c r="T7" i="4"/>
  <c r="S7" i="4"/>
  <c r="D7" i="4"/>
  <c r="E7" i="4" s="1"/>
  <c r="F7" i="4" s="1"/>
  <c r="C7" i="4"/>
  <c r="U6" i="4"/>
  <c r="T6" i="4"/>
  <c r="S6" i="4"/>
  <c r="C6" i="4"/>
  <c r="D6" i="4" s="1"/>
  <c r="E6" i="4" s="1"/>
  <c r="F6" i="4" s="1"/>
  <c r="U5" i="4"/>
  <c r="T5" i="4"/>
  <c r="S5" i="4"/>
  <c r="D5" i="4"/>
  <c r="E5" i="4" s="1"/>
  <c r="F5" i="4" s="1"/>
  <c r="C5" i="4"/>
  <c r="U4" i="4"/>
  <c r="T4" i="4"/>
  <c r="S4" i="4"/>
  <c r="C4" i="4"/>
  <c r="D4" i="4" s="1"/>
  <c r="E4" i="4" s="1"/>
  <c r="F4" i="4" s="1"/>
  <c r="U3" i="4"/>
  <c r="T3" i="4"/>
  <c r="S3" i="4"/>
  <c r="D3" i="4"/>
  <c r="E3" i="4" s="1"/>
  <c r="C3" i="4"/>
  <c r="H56" i="4"/>
  <c r="H55" i="4"/>
  <c r="H54" i="4"/>
  <c r="H53" i="4"/>
  <c r="H52" i="4"/>
  <c r="H51" i="4"/>
  <c r="G56" i="4"/>
  <c r="G55" i="4"/>
  <c r="G54" i="4"/>
  <c r="G53" i="4"/>
  <c r="G52" i="4"/>
  <c r="G51" i="4"/>
  <c r="G57" i="4" s="1"/>
  <c r="F56" i="4"/>
  <c r="F55" i="4"/>
  <c r="F54" i="4"/>
  <c r="F53" i="4"/>
  <c r="F52" i="4"/>
  <c r="F51" i="4"/>
  <c r="F57" i="4" s="1"/>
  <c r="F59" i="4" s="1"/>
  <c r="E56" i="4"/>
  <c r="E55" i="4"/>
  <c r="E54" i="4"/>
  <c r="E53" i="4"/>
  <c r="E52" i="4"/>
  <c r="E51" i="4"/>
  <c r="E57" i="4" s="1"/>
  <c r="D56" i="4"/>
  <c r="D55" i="4"/>
  <c r="D54" i="4"/>
  <c r="D53" i="4"/>
  <c r="D52" i="4"/>
  <c r="D51" i="4"/>
  <c r="D57" i="4" s="1"/>
  <c r="C56" i="4"/>
  <c r="C55" i="4"/>
  <c r="C54" i="4"/>
  <c r="C53" i="4"/>
  <c r="C52" i="4"/>
  <c r="C51" i="4"/>
  <c r="H46" i="4"/>
  <c r="H43" i="4"/>
  <c r="H42" i="4"/>
  <c r="H41" i="4"/>
  <c r="H40" i="4"/>
  <c r="H39" i="4"/>
  <c r="H44" i="4" s="1"/>
  <c r="H38" i="4"/>
  <c r="G43" i="4"/>
  <c r="G42" i="4"/>
  <c r="G41" i="4"/>
  <c r="G40" i="4"/>
  <c r="G39" i="4"/>
  <c r="G38" i="4"/>
  <c r="G44" i="4" s="1"/>
  <c r="G46" i="4" s="1"/>
  <c r="F43" i="4"/>
  <c r="F46" i="4" s="1"/>
  <c r="F42" i="4"/>
  <c r="F41" i="4"/>
  <c r="F40" i="4"/>
  <c r="F39" i="4"/>
  <c r="F38" i="4"/>
  <c r="F44" i="4" s="1"/>
  <c r="E43" i="4"/>
  <c r="E42" i="4"/>
  <c r="E41" i="4"/>
  <c r="E40" i="4"/>
  <c r="E39" i="4"/>
  <c r="E38" i="4"/>
  <c r="D43" i="4"/>
  <c r="D42" i="4"/>
  <c r="D41" i="4"/>
  <c r="D40" i="4"/>
  <c r="D39" i="4"/>
  <c r="D38" i="4"/>
  <c r="C43" i="4"/>
  <c r="C42" i="4"/>
  <c r="C41" i="4"/>
  <c r="C40" i="4"/>
  <c r="C39" i="4"/>
  <c r="C38" i="4"/>
  <c r="B59" i="4"/>
  <c r="B57" i="4"/>
  <c r="S15" i="4"/>
  <c r="T15" i="4"/>
  <c r="U15" i="4"/>
  <c r="S16" i="4"/>
  <c r="T16" i="4"/>
  <c r="U16" i="4"/>
  <c r="S17" i="4"/>
  <c r="T17" i="4"/>
  <c r="U17" i="4"/>
  <c r="S18" i="4"/>
  <c r="T18" i="4"/>
  <c r="U18" i="4"/>
  <c r="S19" i="4"/>
  <c r="T19" i="4"/>
  <c r="U19" i="4"/>
  <c r="S20" i="4"/>
  <c r="T20" i="4"/>
  <c r="U20" i="4"/>
  <c r="B21" i="4"/>
  <c r="L21" i="4"/>
  <c r="M21" i="4"/>
  <c r="N21" i="4"/>
  <c r="T21" i="4" s="1"/>
  <c r="O21" i="4"/>
  <c r="S21" i="4"/>
  <c r="U21" i="4"/>
  <c r="B22" i="4"/>
  <c r="L22" i="4"/>
  <c r="M22" i="4"/>
  <c r="N22" i="4"/>
  <c r="O22" i="4"/>
  <c r="C26" i="4"/>
  <c r="D26" i="4" s="1"/>
  <c r="C27" i="4"/>
  <c r="D27" i="4" s="1"/>
  <c r="E27" i="4" s="1"/>
  <c r="F27" i="4" s="1"/>
  <c r="C28" i="4"/>
  <c r="D28" i="4" s="1"/>
  <c r="E28" i="4" s="1"/>
  <c r="F28" i="4" s="1"/>
  <c r="G28" i="4" s="1"/>
  <c r="H28" i="4" s="1"/>
  <c r="C29" i="4"/>
  <c r="D29" i="4" s="1"/>
  <c r="E29" i="4" s="1"/>
  <c r="F29" i="4" s="1"/>
  <c r="G29" i="4" s="1"/>
  <c r="H29" i="4" s="1"/>
  <c r="C30" i="4"/>
  <c r="D30" i="4" s="1"/>
  <c r="E30" i="4" s="1"/>
  <c r="F30" i="4" s="1"/>
  <c r="G30" i="4" s="1"/>
  <c r="H30" i="4" s="1"/>
  <c r="B32" i="4"/>
  <c r="B33" i="4" s="1"/>
  <c r="B44" i="4"/>
  <c r="F46" i="6" l="1"/>
  <c r="H43" i="6"/>
  <c r="H30" i="6"/>
  <c r="H28" i="6"/>
  <c r="H31" i="6"/>
  <c r="C10" i="6"/>
  <c r="T9" i="6"/>
  <c r="N10" i="6"/>
  <c r="M22" i="6"/>
  <c r="B35" i="6"/>
  <c r="D8" i="6"/>
  <c r="E8" i="6" s="1"/>
  <c r="F15" i="6"/>
  <c r="U9" i="6"/>
  <c r="O10" i="6"/>
  <c r="C22" i="6"/>
  <c r="D20" i="6"/>
  <c r="D4" i="6"/>
  <c r="C33" i="6"/>
  <c r="S9" i="6"/>
  <c r="T21" i="6"/>
  <c r="N22" i="6"/>
  <c r="G3" i="6"/>
  <c r="C21" i="6"/>
  <c r="U21" i="6"/>
  <c r="H22" i="4"/>
  <c r="G22" i="4"/>
  <c r="H10" i="4"/>
  <c r="F3" i="4"/>
  <c r="C9" i="4"/>
  <c r="C10" i="4" s="1"/>
  <c r="S9" i="4"/>
  <c r="D8" i="4"/>
  <c r="D9" i="4" s="1"/>
  <c r="T9" i="4"/>
  <c r="U9" i="4"/>
  <c r="G59" i="4"/>
  <c r="C57" i="4"/>
  <c r="D59" i="4" s="1"/>
  <c r="E26" i="4"/>
  <c r="F26" i="4" s="1"/>
  <c r="G26" i="4" s="1"/>
  <c r="D22" i="4"/>
  <c r="C21" i="4"/>
  <c r="C22" i="4" s="1"/>
  <c r="B46" i="4"/>
  <c r="C44" i="4"/>
  <c r="C35" i="6" l="1"/>
  <c r="F8" i="6"/>
  <c r="E20" i="6"/>
  <c r="E4" i="6"/>
  <c r="D9" i="6"/>
  <c r="D10" i="6" s="1"/>
  <c r="G15" i="6"/>
  <c r="H3" i="6"/>
  <c r="D21" i="6"/>
  <c r="D22" i="6" s="1"/>
  <c r="D35" i="6"/>
  <c r="H26" i="4"/>
  <c r="E8" i="4"/>
  <c r="D10" i="4"/>
  <c r="C59" i="4"/>
  <c r="C46" i="4"/>
  <c r="D44" i="4"/>
  <c r="D46" i="4" s="1"/>
  <c r="E22" i="4"/>
  <c r="C32" i="4"/>
  <c r="H15" i="6" l="1"/>
  <c r="F20" i="6"/>
  <c r="E21" i="6"/>
  <c r="E22" i="6" s="1"/>
  <c r="G8" i="6"/>
  <c r="F4" i="6"/>
  <c r="E9" i="6"/>
  <c r="E10" i="6" s="1"/>
  <c r="C33" i="4"/>
  <c r="D31" i="4"/>
  <c r="F8" i="4"/>
  <c r="E9" i="4"/>
  <c r="E10" i="4" s="1"/>
  <c r="H57" i="4"/>
  <c r="H59" i="4" s="1"/>
  <c r="E59" i="4"/>
  <c r="E44" i="4"/>
  <c r="D32" i="4"/>
  <c r="F22" i="4"/>
  <c r="E35" i="6" l="1"/>
  <c r="G20" i="6"/>
  <c r="F21" i="6"/>
  <c r="F22" i="6" s="1"/>
  <c r="H8" i="6"/>
  <c r="G4" i="6"/>
  <c r="F9" i="6"/>
  <c r="F10" i="6" s="1"/>
  <c r="E31" i="4"/>
  <c r="F31" i="4" s="1"/>
  <c r="G31" i="4" s="1"/>
  <c r="D33" i="4"/>
  <c r="F10" i="4"/>
  <c r="F9" i="4"/>
  <c r="E46" i="4"/>
  <c r="H32" i="6" l="1"/>
  <c r="H20" i="6"/>
  <c r="G21" i="6"/>
  <c r="G22" i="6" s="1"/>
  <c r="H4" i="6"/>
  <c r="G9" i="6"/>
  <c r="G10" i="6" s="1"/>
  <c r="H40" i="6"/>
  <c r="H27" i="6"/>
  <c r="H31" i="4"/>
  <c r="G32" i="4"/>
  <c r="G33" i="4" s="1"/>
  <c r="E32" i="4"/>
  <c r="E33" i="4" s="1"/>
  <c r="F32" i="4"/>
  <c r="F33" i="4" s="1"/>
  <c r="F35" i="6" l="1"/>
  <c r="G35" i="6"/>
  <c r="H33" i="6"/>
  <c r="H35" i="6" s="1"/>
  <c r="H22" i="6"/>
  <c r="I20" i="6"/>
  <c r="H21" i="6"/>
  <c r="H9" i="6"/>
  <c r="H32" i="4"/>
  <c r="H33" i="4" s="1"/>
  <c r="I5" i="6" l="1"/>
  <c r="I6" i="6"/>
  <c r="I7" i="6"/>
  <c r="I3" i="6"/>
  <c r="H10" i="6"/>
  <c r="I8" i="6"/>
  <c r="I4" i="6"/>
  <c r="I30" i="6"/>
  <c r="I29" i="6"/>
  <c r="I28" i="6"/>
  <c r="I31" i="6"/>
  <c r="I32" i="6"/>
  <c r="I17" i="6"/>
  <c r="I18" i="6"/>
  <c r="I19" i="6"/>
  <c r="I16" i="6"/>
  <c r="I15" i="6"/>
  <c r="I27" i="6"/>
  <c r="C46" i="6"/>
  <c r="C48" i="6" s="1"/>
  <c r="E48" i="6" l="1"/>
  <c r="D48" i="6"/>
  <c r="F48" i="6" l="1"/>
  <c r="G48" i="6" l="1"/>
  <c r="H45" i="6" l="1"/>
  <c r="H46" i="6" l="1"/>
  <c r="H48" i="6" s="1"/>
  <c r="I42" i="6" l="1"/>
  <c r="I44" i="6"/>
  <c r="I43" i="6"/>
  <c r="I40" i="6"/>
  <c r="I41" i="6"/>
  <c r="I45" i="6"/>
</calcChain>
</file>

<file path=xl/sharedStrings.xml><?xml version="1.0" encoding="utf-8"?>
<sst xmlns="http://schemas.openxmlformats.org/spreadsheetml/2006/main" count="216" uniqueCount="52">
  <si>
    <t>SPS</t>
  </si>
  <si>
    <t>LS</t>
  </si>
  <si>
    <t>Minuteman</t>
  </si>
  <si>
    <t>TOWN</t>
  </si>
  <si>
    <t>Debt</t>
  </si>
  <si>
    <t>Capital</t>
  </si>
  <si>
    <t>TOTAL</t>
  </si>
  <si>
    <t>2019 @ 2.5% bump to all</t>
  </si>
  <si>
    <t>2020 @ 2.5% bump to all</t>
  </si>
  <si>
    <t>2021 @ 2.5% bump to all</t>
  </si>
  <si>
    <t>2022 @ 2.5% bump to all</t>
  </si>
  <si>
    <t>Budget</t>
  </si>
  <si>
    <t>% Annual Growth</t>
  </si>
  <si>
    <t>Historical Info</t>
  </si>
  <si>
    <t>Capital as % of total budget</t>
  </si>
  <si>
    <t>2019 @ 2.5% bump to all plus 0.75% to Capital</t>
  </si>
  <si>
    <t>2020 @ 2.5% bump to all plus 0.75% to Capital</t>
  </si>
  <si>
    <t>Capital as % of Budget</t>
  </si>
  <si>
    <t>2021 @ 2.5% bump to all plus 0.75% to Capital</t>
  </si>
  <si>
    <t>2022 @ 2.5% bump to all plus 1% new growth distributed proportionately</t>
  </si>
  <si>
    <t>2019 @ 2.5% bump +0.75% to all plus 0.25% to Capital</t>
  </si>
  <si>
    <t>2020 @ 2.5% bump +0.75% to all plus 0.25% to Capital</t>
  </si>
  <si>
    <t>2021 @ 2.5% bump +0.75% to all plus 0.25% to Capital</t>
  </si>
  <si>
    <t>2022 @ 2.5% bump +0.75% to all plus 0.25% to Capital</t>
  </si>
  <si>
    <t>2023 @ 2.5% bump to all plus 1% new growth distributed proportionately</t>
  </si>
  <si>
    <t>If we grow current budget at 2.5% per year…assumes no new growth.  Capital budget does not grow</t>
  </si>
  <si>
    <t>2019 @ 2.5% bump +0.5% to all plus 0.5% to Capital</t>
  </si>
  <si>
    <t>2020 @ 2.5% bump +0.5% to all plus 0.5% to Capital</t>
  </si>
  <si>
    <t>2021 @ 2.5% bump +0.5% to all plus 0.5% to Capital</t>
  </si>
  <si>
    <t>2022 @ 2.5% bump +0.5% to all plus 0.5% to Capital</t>
  </si>
  <si>
    <t>2023 @ 2.5% bump +0.5% to all plus 0.5% to Capital</t>
  </si>
  <si>
    <t>2024 @ 2.5% bump to all plus 1% new growth distributed proportionately</t>
  </si>
  <si>
    <t>If we grow current budget at 2.5% per year…assumes 1%/yr growth.  Capital budget does not grow</t>
  </si>
  <si>
    <t>2023 @ 2.5% bump to all</t>
  </si>
  <si>
    <t>2024 @ 2.5% bump to all</t>
  </si>
  <si>
    <t>2023 @ 2.5% bump +0.75% to all plus 0.25% to Capital</t>
  </si>
  <si>
    <t>% total budget</t>
  </si>
  <si>
    <t>2019 @ 2.5% bump +0.75% -0.001% to all plus 0.25% to Capital (plus Efficiencies)</t>
  </si>
  <si>
    <t>2022 @ 2.5% bump +0.75% -0.001% to all plus 0.25% to Capital (plus Efficiencies)</t>
  </si>
  <si>
    <t>2023 @ 2.5% bump +0.75% -0.001% to all plus 0.25% to Capital (plus Efficiencies)</t>
  </si>
  <si>
    <t>2020 @ 2.5% bump +0.75% -0.001% to all plus 0.25% to Capital (plus Efficiencies)</t>
  </si>
  <si>
    <t>2021 @ 2.5% bump +0.75% -0.001% to all plus 0.25% to Capital (plus Efficiencies)</t>
  </si>
  <si>
    <t>% total 2024 budget</t>
  </si>
  <si>
    <t>2019 @ 2.5% bump +0.5% -0.001% to all plus 0.5% to Capital (plus Efficiencies)</t>
  </si>
  <si>
    <t>2020 @ 2.5% bump +0.5% -0.001% to all plus 0.5% to Capital (plus Efficiencies)</t>
  </si>
  <si>
    <t>2021 @ 2.5% bump +0.5% -0.001% to all plus 0.5% to Capital (plus Efficiencies)</t>
  </si>
  <si>
    <t>2022 @ 2.5% bump +0.5% -0.001% to all plus 0.5% to Capital (plus Efficiencies)</t>
  </si>
  <si>
    <t>Grow budget at 2.5%/yr. assume 1.0% new growth - Sweep 0.5% and allocate to Capital for 4 years, distribute other 0.5% to remaining buckets.  
Ask each cost center for 1/10th percent of gained efficiencies, sweep to capital.  Reallocate 1% to all buckets at year 5 (Capital stops at 2.72%)</t>
  </si>
  <si>
    <t>Grow budget at 2.5%/yr. assume 1.0% new growth - Sweep 0.25% and allocate to Capital for 5 years, distribute other 0.75% to remaining buckets.  
Ask each cost center for 1/10th percent of gained efficiencies, sweep to capital.  Reallocate 1% to all buckets at year 6 (Capital stops at 2.1%)</t>
  </si>
  <si>
    <t>Grow budget at 2.5%/yr, assume 1% new growth - Sweep it all and allocate to Capital for 3 years.  
At 3rd year Capital at 3.28%,   reallocate to all buckets at year 4, Capital at 3.28%</t>
  </si>
  <si>
    <t>Grow budget at 2.5%/yr. assume 1.0% new growth - Sweep 0.25% and allocate to Capital for 5 years, 
distribute other 0.75% to remaining buckets.  Reallocate 1% to all buckets at year 6 (Capital stops at 1.62%)</t>
  </si>
  <si>
    <t>Grow budget at 2.5%/yr. assume 1.0% new growth - Sweep 0.5% and allocate to Capital for 5 years, 
distribute other 0.5% to remaining buckets.  Reallocate 1% to all buckets at year 6 (capital at 2.81%)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</si>
</sst>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1" applyFont="1"/>
    <xf numFmtId="0" fontId="0" fillId="0" borderId="0" xfId="0"/>
    <xf numFmtId="3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4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44" fontId="2" fillId="0" borderId="0" xfId="1" applyFont="1"/>
    <xf numFmtId="44" fontId="2" fillId="0" borderId="0" xfId="0" applyNumberFormat="1" applyFont="1"/>
    <xf numFmtId="0" fontId="0" fillId="0" borderId="0" xfId="0" applyFont="1" applyAlignment="1">
      <alignment wrapText="1"/>
    </xf>
    <xf numFmtId="3" fontId="2" fillId="0" borderId="0" xfId="0" applyNumberFormat="1" applyFont="1"/>
    <xf numFmtId="10" fontId="2" fillId="0" borderId="0" xfId="2" applyNumberFormat="1" applyFont="1"/>
    <xf numFmtId="0" fontId="2" fillId="0" borderId="0" xfId="0" applyFont="1" applyFill="1"/>
    <xf numFmtId="44" fontId="0" fillId="0" borderId="0" xfId="1" applyFont="1" applyFill="1"/>
    <xf numFmtId="44" fontId="0" fillId="0" borderId="0" xfId="0" applyNumberFormat="1" applyFill="1"/>
    <xf numFmtId="0" fontId="3" fillId="0" borderId="0" xfId="0" applyFont="1" applyAlignment="1">
      <alignment horizontal="right"/>
    </xf>
    <xf numFmtId="0" fontId="0" fillId="2" borderId="0" xfId="0" applyFill="1"/>
    <xf numFmtId="0" fontId="0" fillId="2" borderId="0" xfId="0" applyFont="1" applyFill="1"/>
    <xf numFmtId="44" fontId="0" fillId="2" borderId="0" xfId="0" applyNumberFormat="1" applyFont="1" applyFill="1"/>
    <xf numFmtId="10" fontId="3" fillId="0" borderId="0" xfId="2" applyNumberFormat="1" applyFont="1"/>
    <xf numFmtId="10" fontId="4" fillId="3" borderId="0" xfId="2" applyNumberFormat="1" applyFont="1" applyFill="1"/>
    <xf numFmtId="44" fontId="0" fillId="0" borderId="0" xfId="0" applyNumberFormat="1" applyFont="1" applyFill="1"/>
    <xf numFmtId="10" fontId="3" fillId="3" borderId="0" xfId="2" applyNumberFormat="1" applyFont="1" applyFill="1"/>
    <xf numFmtId="0" fontId="0" fillId="0" borderId="0" xfId="0" applyFill="1"/>
    <xf numFmtId="0" fontId="0" fillId="0" borderId="0" xfId="0" applyFont="1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237066</xdr:colOff>
      <xdr:row>24</xdr:row>
      <xdr:rowOff>110066</xdr:rowOff>
    </xdr:from>
    <xdr:to>
      <xdr:col>16</xdr:col>
      <xdr:colOff>340422</xdr:colOff>
      <xdr:row>46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2866" y="2523066"/>
          <a:ext cx="4616089" cy="5249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237066</xdr:colOff>
      <xdr:row>23</xdr:row>
      <xdr:rowOff>0</xdr:rowOff>
    </xdr:from>
    <xdr:to>
      <xdr:col>16</xdr:col>
      <xdr:colOff>340422</xdr:colOff>
      <xdr:row>44</xdr:row>
      <xdr:rowOff>105834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7366" y="4864946"/>
          <a:ext cx="4622016" cy="5188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zoomScale="60" zoomScaleNormal="60" workbookViewId="0">
      <selection sqref="A1:J1"/>
    </sheetView>
  </sheetViews>
  <sheetFormatPr defaultRowHeight="14.4" x14ac:dyDescent="0.3"/>
  <cols>
    <col min="1" max="1" width="26.5546875" style="2" customWidth="1"/>
    <col min="2" max="2" width="19.88671875" style="2" bestFit="1" customWidth="1"/>
    <col min="3" max="3" width="27.44140625" style="2" customWidth="1"/>
    <col min="4" max="4" width="27.109375" style="2" bestFit="1" customWidth="1"/>
    <col min="5" max="6" width="23.33203125" style="2" bestFit="1" customWidth="1"/>
    <col min="7" max="8" width="23.109375" style="2" customWidth="1"/>
    <col min="9" max="9" width="13.77734375" style="2" bestFit="1" customWidth="1"/>
    <col min="10" max="10" width="7.33203125" style="2" customWidth="1"/>
    <col min="11" max="11" width="13" style="2" bestFit="1" customWidth="1"/>
    <col min="12" max="15" width="11" style="2" bestFit="1" customWidth="1"/>
    <col min="16" max="16384" width="8.88671875" style="2"/>
  </cols>
  <sheetData>
    <row r="1" spans="1:22" x14ac:dyDescent="0.3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" t="s">
        <v>13</v>
      </c>
    </row>
    <row r="2" spans="1:22" ht="28.8" x14ac:dyDescent="0.3">
      <c r="B2" s="7">
        <v>2018</v>
      </c>
      <c r="C2" s="8" t="s">
        <v>7</v>
      </c>
      <c r="D2" s="8" t="s">
        <v>8</v>
      </c>
      <c r="E2" s="8" t="s">
        <v>9</v>
      </c>
      <c r="F2" s="8" t="s">
        <v>10</v>
      </c>
      <c r="G2" s="8" t="s">
        <v>33</v>
      </c>
      <c r="H2" s="8" t="s">
        <v>34</v>
      </c>
      <c r="I2" s="8" t="s">
        <v>36</v>
      </c>
      <c r="J2" s="8"/>
      <c r="K2" s="12" t="s">
        <v>11</v>
      </c>
      <c r="L2" s="7">
        <v>2015</v>
      </c>
      <c r="M2" s="7">
        <v>2016</v>
      </c>
      <c r="N2" s="7">
        <v>2017</v>
      </c>
      <c r="O2" s="7">
        <v>2018</v>
      </c>
      <c r="Q2" s="12" t="s">
        <v>12</v>
      </c>
      <c r="R2" s="7">
        <v>2015</v>
      </c>
      <c r="S2" s="7">
        <v>2016</v>
      </c>
      <c r="T2" s="7">
        <v>2017</v>
      </c>
      <c r="U2" s="7">
        <v>2018</v>
      </c>
    </row>
    <row r="3" spans="1:22" x14ac:dyDescent="0.3">
      <c r="A3" s="7" t="s">
        <v>0</v>
      </c>
      <c r="B3" s="1">
        <v>44528554</v>
      </c>
      <c r="C3" s="1">
        <f>B3*1.025</f>
        <v>45641767.849999994</v>
      </c>
      <c r="D3" s="1">
        <f>C3*1.025</f>
        <v>46782812.046249993</v>
      </c>
      <c r="E3" s="1">
        <f>D3*1.025</f>
        <v>47952382.347406238</v>
      </c>
      <c r="F3" s="1">
        <f>E3*1.025</f>
        <v>49151191.906091392</v>
      </c>
      <c r="G3" s="1">
        <f>F3*1.025</f>
        <v>50379971.703743674</v>
      </c>
      <c r="H3" s="1">
        <f>G3*1.025</f>
        <v>51639470.996337265</v>
      </c>
      <c r="I3" s="22">
        <f>H3/H$9</f>
        <v>0.45926576912584061</v>
      </c>
      <c r="J3" s="1"/>
      <c r="K3" s="7" t="s">
        <v>0</v>
      </c>
      <c r="L3" s="3">
        <v>38392589</v>
      </c>
      <c r="M3" s="2">
        <v>39816112</v>
      </c>
      <c r="N3" s="2">
        <v>40933331</v>
      </c>
      <c r="O3" s="3">
        <v>44528554</v>
      </c>
      <c r="Q3" s="7" t="s">
        <v>0</v>
      </c>
      <c r="S3" s="4">
        <f t="shared" ref="S3:S9" si="0">(M3-L3)/L3</f>
        <v>3.707806733221352E-2</v>
      </c>
      <c r="T3" s="4">
        <f t="shared" ref="T3:T9" si="1">(N3-M3)/M3</f>
        <v>2.8059469995463143E-2</v>
      </c>
      <c r="U3" s="4">
        <f t="shared" ref="U3:U9" si="2">(O3-N3)/N3</f>
        <v>8.7831185788422639E-2</v>
      </c>
      <c r="V3" s="5"/>
    </row>
    <row r="4" spans="1:22" x14ac:dyDescent="0.3">
      <c r="A4" s="7" t="s">
        <v>1</v>
      </c>
      <c r="B4" s="1">
        <v>23698762</v>
      </c>
      <c r="C4" s="1">
        <f t="shared" ref="C4:C8" si="3">B4*1.025</f>
        <v>24291231.049999997</v>
      </c>
      <c r="D4" s="1">
        <f t="shared" ref="D4:D8" si="4">C4*1.025</f>
        <v>24898511.826249994</v>
      </c>
      <c r="E4" s="1">
        <f t="shared" ref="E4:E8" si="5">D4*1.025</f>
        <v>25520974.621906243</v>
      </c>
      <c r="F4" s="1">
        <f t="shared" ref="F4:H8" si="6">E4*1.025</f>
        <v>26158998.987453897</v>
      </c>
      <c r="G4" s="1">
        <f t="shared" si="6"/>
        <v>26812973.962140244</v>
      </c>
      <c r="H4" s="1">
        <f t="shared" si="6"/>
        <v>27483298.311193746</v>
      </c>
      <c r="I4" s="22">
        <f>H4/H$9</f>
        <v>0.24442810690102901</v>
      </c>
      <c r="J4" s="1"/>
      <c r="K4" s="7" t="s">
        <v>1</v>
      </c>
      <c r="L4" s="3">
        <v>21415348</v>
      </c>
      <c r="M4" s="2">
        <v>22136184</v>
      </c>
      <c r="N4" s="2">
        <v>22879134</v>
      </c>
      <c r="O4" s="3">
        <v>23698762</v>
      </c>
      <c r="Q4" s="7" t="s">
        <v>1</v>
      </c>
      <c r="S4" s="4">
        <f t="shared" si="0"/>
        <v>3.3659784561987975E-2</v>
      </c>
      <c r="T4" s="4">
        <f t="shared" si="1"/>
        <v>3.3562695358874864E-2</v>
      </c>
      <c r="U4" s="4">
        <f t="shared" si="2"/>
        <v>3.5824258033542701E-2</v>
      </c>
      <c r="V4" s="5"/>
    </row>
    <row r="5" spans="1:22" x14ac:dyDescent="0.3">
      <c r="A5" s="7" t="s">
        <v>3</v>
      </c>
      <c r="B5" s="1">
        <v>24108179</v>
      </c>
      <c r="C5" s="1">
        <f>B5*1.025</f>
        <v>24710883.474999998</v>
      </c>
      <c r="D5" s="1">
        <f>C5*1.025</f>
        <v>25328655.561874997</v>
      </c>
      <c r="E5" s="1">
        <f>D5*1.025</f>
        <v>25961871.950921871</v>
      </c>
      <c r="F5" s="1">
        <f>E5*1.025</f>
        <v>26610918.749694914</v>
      </c>
      <c r="G5" s="1">
        <f>F5*1.025</f>
        <v>27276191.718437284</v>
      </c>
      <c r="H5" s="1">
        <f>G5*1.025</f>
        <v>27958096.511398215</v>
      </c>
      <c r="I5" s="22">
        <f>H5/H$9</f>
        <v>0.24865081786977491</v>
      </c>
      <c r="J5" s="1"/>
      <c r="K5" s="7" t="s">
        <v>3</v>
      </c>
      <c r="L5" s="3">
        <v>21340162</v>
      </c>
      <c r="M5" s="2">
        <v>22136265</v>
      </c>
      <c r="N5" s="2">
        <v>22774195</v>
      </c>
      <c r="O5" s="3">
        <v>24108179</v>
      </c>
      <c r="Q5" s="7" t="s">
        <v>3</v>
      </c>
      <c r="S5" s="4">
        <f t="shared" si="0"/>
        <v>3.7305386903810758E-2</v>
      </c>
      <c r="T5" s="4">
        <f t="shared" si="1"/>
        <v>2.8818321428660164E-2</v>
      </c>
      <c r="U5" s="4">
        <f t="shared" si="2"/>
        <v>5.8574364538461182E-2</v>
      </c>
      <c r="V5" s="5"/>
    </row>
    <row r="6" spans="1:22" x14ac:dyDescent="0.3">
      <c r="A6" s="7" t="s">
        <v>2</v>
      </c>
      <c r="B6" s="1">
        <v>754226</v>
      </c>
      <c r="C6" s="1">
        <f t="shared" ref="C6:C10" si="7">B6*1.025</f>
        <v>773081.64999999991</v>
      </c>
      <c r="D6" s="1">
        <f t="shared" ref="D6:D10" si="8">C6*1.025</f>
        <v>792408.6912499998</v>
      </c>
      <c r="E6" s="1">
        <f t="shared" ref="E6:E10" si="9">D6*1.025</f>
        <v>812218.90853124973</v>
      </c>
      <c r="F6" s="1">
        <f t="shared" ref="F6:H10" si="10">E6*1.025</f>
        <v>832524.3812445309</v>
      </c>
      <c r="G6" s="1">
        <f t="shared" si="10"/>
        <v>853337.49077564408</v>
      </c>
      <c r="H6" s="1">
        <f t="shared" si="10"/>
        <v>874670.92804503511</v>
      </c>
      <c r="I6" s="22">
        <f>H6/H$9</f>
        <v>7.7790575455180099E-3</v>
      </c>
      <c r="J6" s="1"/>
      <c r="K6" s="7" t="s">
        <v>2</v>
      </c>
      <c r="L6" s="3">
        <v>549340</v>
      </c>
      <c r="M6" s="2">
        <v>694384</v>
      </c>
      <c r="N6" s="2">
        <v>728141</v>
      </c>
      <c r="O6" s="3">
        <v>754226</v>
      </c>
      <c r="Q6" s="7" t="s">
        <v>2</v>
      </c>
      <c r="S6" s="4">
        <f t="shared" si="0"/>
        <v>0.26403320348054027</v>
      </c>
      <c r="T6" s="4">
        <f t="shared" si="1"/>
        <v>4.8614311389663357E-2</v>
      </c>
      <c r="U6" s="4">
        <f t="shared" si="2"/>
        <v>3.5824105496050904E-2</v>
      </c>
      <c r="V6" s="5"/>
    </row>
    <row r="7" spans="1:22" x14ac:dyDescent="0.3">
      <c r="A7" s="7" t="s">
        <v>4</v>
      </c>
      <c r="B7" s="1">
        <v>3453050</v>
      </c>
      <c r="C7" s="1">
        <f t="shared" si="7"/>
        <v>3539376.2499999995</v>
      </c>
      <c r="D7" s="1">
        <f t="shared" si="8"/>
        <v>3627860.6562499991</v>
      </c>
      <c r="E7" s="1">
        <f t="shared" si="9"/>
        <v>3718557.1726562488</v>
      </c>
      <c r="F7" s="1">
        <f t="shared" si="10"/>
        <v>3811521.1019726545</v>
      </c>
      <c r="G7" s="1">
        <f t="shared" si="10"/>
        <v>3906809.1295219706</v>
      </c>
      <c r="H7" s="1">
        <f t="shared" si="10"/>
        <v>4004479.3577600196</v>
      </c>
      <c r="I7" s="22">
        <f>H7/H$9</f>
        <v>3.5614623014256955E-2</v>
      </c>
      <c r="J7" s="1"/>
      <c r="K7" s="7" t="s">
        <v>4</v>
      </c>
      <c r="L7" s="3">
        <v>3060663</v>
      </c>
      <c r="M7" s="2">
        <v>3719050</v>
      </c>
      <c r="N7" s="2">
        <v>3628425</v>
      </c>
      <c r="O7" s="3">
        <v>3453050</v>
      </c>
      <c r="Q7" s="7" t="s">
        <v>4</v>
      </c>
      <c r="S7" s="4">
        <f t="shared" si="0"/>
        <v>0.21511254260923204</v>
      </c>
      <c r="T7" s="4">
        <f t="shared" si="1"/>
        <v>-2.4367782094889823E-2</v>
      </c>
      <c r="U7" s="4">
        <f t="shared" si="2"/>
        <v>-4.8333643385215348E-2</v>
      </c>
      <c r="V7" s="5"/>
    </row>
    <row r="8" spans="1:22" x14ac:dyDescent="0.3">
      <c r="A8" s="7" t="s">
        <v>5</v>
      </c>
      <c r="B8" s="1">
        <v>413190</v>
      </c>
      <c r="C8" s="1">
        <f t="shared" si="7"/>
        <v>423519.74999999994</v>
      </c>
      <c r="D8" s="1">
        <f t="shared" si="8"/>
        <v>434107.74374999991</v>
      </c>
      <c r="E8" s="1">
        <f t="shared" si="9"/>
        <v>444960.43734374986</v>
      </c>
      <c r="F8" s="1">
        <f t="shared" si="10"/>
        <v>456084.44827734359</v>
      </c>
      <c r="G8" s="1">
        <f t="shared" si="10"/>
        <v>467486.55948427715</v>
      </c>
      <c r="H8" s="1">
        <f t="shared" si="10"/>
        <v>479173.72347138403</v>
      </c>
      <c r="I8" s="22">
        <f>H8/H$9</f>
        <v>4.2616255435805536E-3</v>
      </c>
      <c r="J8" s="1"/>
      <c r="K8" s="7" t="s">
        <v>5</v>
      </c>
      <c r="L8" s="2">
        <v>296000</v>
      </c>
      <c r="M8" s="2">
        <v>392750</v>
      </c>
      <c r="N8" s="3">
        <v>392750</v>
      </c>
      <c r="O8" s="3">
        <v>413190</v>
      </c>
      <c r="Q8" s="7" t="s">
        <v>5</v>
      </c>
      <c r="S8" s="4">
        <f t="shared" si="0"/>
        <v>0.32685810810810811</v>
      </c>
      <c r="T8" s="4">
        <f t="shared" si="1"/>
        <v>0</v>
      </c>
      <c r="U8" s="4">
        <f t="shared" si="2"/>
        <v>5.2043284532145129E-2</v>
      </c>
      <c r="V8" s="5"/>
    </row>
    <row r="9" spans="1:22" x14ac:dyDescent="0.3">
      <c r="A9" s="7" t="s">
        <v>6</v>
      </c>
      <c r="B9" s="10">
        <f>SUM(B3:B8)</f>
        <v>96955961</v>
      </c>
      <c r="C9" s="10">
        <f>SUM(C3:C8)</f>
        <v>99379860.024999991</v>
      </c>
      <c r="D9" s="10">
        <f>SUM(D3:D8)</f>
        <v>101864356.52562499</v>
      </c>
      <c r="E9" s="10">
        <f>SUM(E3:E8)</f>
        <v>104410965.4387656</v>
      </c>
      <c r="F9" s="10">
        <f>SUM(F3:F8)</f>
        <v>107021239.57473472</v>
      </c>
      <c r="G9" s="10">
        <f>SUM(G3:G8)</f>
        <v>109696770.56410308</v>
      </c>
      <c r="H9" s="10">
        <f>SUM(H3:H8)</f>
        <v>112439189.82820566</v>
      </c>
      <c r="I9" s="10"/>
      <c r="J9" s="10"/>
      <c r="K9" s="7" t="s">
        <v>6</v>
      </c>
      <c r="L9" s="13">
        <f>SUM(L3:L8)</f>
        <v>85054102</v>
      </c>
      <c r="M9" s="13">
        <f>SUM(M3:M8)</f>
        <v>88894745</v>
      </c>
      <c r="N9" s="13">
        <f>SUM(N3:N8)</f>
        <v>91335976</v>
      </c>
      <c r="O9" s="13">
        <f>SUM(O3:O8)</f>
        <v>96955961</v>
      </c>
      <c r="Q9" s="7" t="s">
        <v>6</v>
      </c>
      <c r="R9" s="7"/>
      <c r="S9" s="14">
        <f t="shared" si="0"/>
        <v>4.5155294214969194E-2</v>
      </c>
      <c r="T9" s="14">
        <f t="shared" si="1"/>
        <v>2.7462039516509103E-2</v>
      </c>
      <c r="U9" s="14">
        <f t="shared" si="2"/>
        <v>6.1530902127766171E-2</v>
      </c>
    </row>
    <row r="10" spans="1:22" x14ac:dyDescent="0.3">
      <c r="A10" s="18" t="s">
        <v>14</v>
      </c>
      <c r="B10" s="22">
        <f>B8/B9</f>
        <v>4.2616255435805545E-3</v>
      </c>
      <c r="C10" s="22">
        <f>C8/C9</f>
        <v>4.2616255435805536E-3</v>
      </c>
      <c r="D10" s="22">
        <f>D8/D9</f>
        <v>4.2616255435805536E-3</v>
      </c>
      <c r="E10" s="22">
        <f>E8/E9</f>
        <v>4.2616255435805536E-3</v>
      </c>
      <c r="F10" s="22">
        <f>F8/F9</f>
        <v>4.2616255435805545E-3</v>
      </c>
      <c r="G10" s="22">
        <f>G8/G9</f>
        <v>4.2616255435805545E-3</v>
      </c>
      <c r="H10" s="22">
        <f>H8/H9</f>
        <v>4.2616255435805536E-3</v>
      </c>
      <c r="I10" s="22"/>
      <c r="J10" s="22"/>
      <c r="K10" s="18" t="s">
        <v>17</v>
      </c>
      <c r="L10" s="22">
        <f>L8/L9</f>
        <v>3.4801378539038598E-3</v>
      </c>
      <c r="M10" s="22">
        <f>M8/M9</f>
        <v>4.4181464269907071E-3</v>
      </c>
      <c r="N10" s="22">
        <f>N8/N9</f>
        <v>4.3000580625535767E-3</v>
      </c>
      <c r="O10" s="22">
        <f>O8/O9</f>
        <v>4.2616255435805545E-3</v>
      </c>
    </row>
    <row r="11" spans="1:22" x14ac:dyDescent="0.3">
      <c r="A11" s="19"/>
      <c r="B11" s="20"/>
      <c r="C11" s="20"/>
      <c r="D11" s="21"/>
      <c r="E11" s="20"/>
      <c r="F11" s="20"/>
      <c r="G11" s="20"/>
      <c r="H11" s="20"/>
      <c r="I11" s="20"/>
      <c r="J11" s="20"/>
    </row>
    <row r="12" spans="1:22" s="26" customFormat="1" x14ac:dyDescent="0.3">
      <c r="B12" s="27"/>
      <c r="C12" s="27"/>
      <c r="D12" s="24"/>
      <c r="E12" s="27"/>
      <c r="F12" s="27"/>
    </row>
    <row r="13" spans="1:22" x14ac:dyDescent="0.3">
      <c r="A13" s="29" t="s">
        <v>32</v>
      </c>
      <c r="B13" s="29"/>
      <c r="C13" s="29"/>
      <c r="D13" s="29"/>
      <c r="E13" s="29"/>
      <c r="F13" s="29"/>
      <c r="G13" s="29"/>
      <c r="H13" s="29"/>
      <c r="I13" s="29"/>
      <c r="K13" s="2" t="s">
        <v>13</v>
      </c>
    </row>
    <row r="14" spans="1:22" ht="28.8" x14ac:dyDescent="0.3">
      <c r="B14" s="7">
        <v>2018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33</v>
      </c>
      <c r="H14" s="8" t="s">
        <v>33</v>
      </c>
      <c r="I14" s="8" t="s">
        <v>36</v>
      </c>
      <c r="K14" s="12" t="s">
        <v>11</v>
      </c>
      <c r="L14" s="7">
        <v>2015</v>
      </c>
      <c r="M14" s="7">
        <v>2016</v>
      </c>
      <c r="N14" s="7">
        <v>2017</v>
      </c>
      <c r="O14" s="7">
        <v>2018</v>
      </c>
      <c r="Q14" s="12" t="s">
        <v>12</v>
      </c>
      <c r="R14" s="7">
        <v>2015</v>
      </c>
      <c r="S14" s="7">
        <v>2016</v>
      </c>
      <c r="T14" s="7">
        <v>2017</v>
      </c>
      <c r="U14" s="7">
        <v>2018</v>
      </c>
    </row>
    <row r="15" spans="1:22" x14ac:dyDescent="0.3">
      <c r="A15" s="7" t="s">
        <v>0</v>
      </c>
      <c r="B15" s="1">
        <v>44528554</v>
      </c>
      <c r="C15" s="1">
        <f>B15*1.025+B15*0.01</f>
        <v>46087053.389999993</v>
      </c>
      <c r="D15" s="1">
        <f>C15*1.025+C15*0.01</f>
        <v>47700100.25864999</v>
      </c>
      <c r="E15" s="1">
        <f>D15*1.025+D15*0.01</f>
        <v>49369603.767702736</v>
      </c>
      <c r="F15" s="1">
        <f>E15*1.025+E15*0.01</f>
        <v>51097539.899572328</v>
      </c>
      <c r="G15" s="1">
        <f>F15*1.025+F15*0.01</f>
        <v>52885953.796057351</v>
      </c>
      <c r="H15" s="1">
        <f>G15*1.025+G15*0.01</f>
        <v>54736962.178919353</v>
      </c>
      <c r="I15" s="22">
        <f>H15/H$21</f>
        <v>0.45926576912584055</v>
      </c>
      <c r="K15" s="7" t="s">
        <v>0</v>
      </c>
      <c r="L15" s="3">
        <v>38392589</v>
      </c>
      <c r="M15" s="2">
        <v>39816112</v>
      </c>
      <c r="N15" s="2">
        <v>40933331</v>
      </c>
      <c r="O15" s="3">
        <v>44528554</v>
      </c>
      <c r="Q15" s="7" t="s">
        <v>0</v>
      </c>
      <c r="S15" s="4">
        <f t="shared" ref="S15:U21" si="11">(M15-L15)/L15</f>
        <v>3.707806733221352E-2</v>
      </c>
      <c r="T15" s="4">
        <f t="shared" si="11"/>
        <v>2.8059469995463143E-2</v>
      </c>
      <c r="U15" s="4">
        <f t="shared" si="11"/>
        <v>8.7831185788422639E-2</v>
      </c>
      <c r="V15" s="5"/>
    </row>
    <row r="16" spans="1:22" x14ac:dyDescent="0.3">
      <c r="A16" s="7" t="s">
        <v>1</v>
      </c>
      <c r="B16" s="1">
        <v>23698762</v>
      </c>
      <c r="C16" s="1">
        <f>B16*1.025+B16*0.01</f>
        <v>24528218.669999998</v>
      </c>
      <c r="D16" s="1">
        <f>C16*1.025+C16*0.01</f>
        <v>25386706.323449995</v>
      </c>
      <c r="E16" s="1">
        <f>D16*1.025+D16*0.01</f>
        <v>26275241.044770744</v>
      </c>
      <c r="F16" s="1">
        <f>E16*1.025+E16*0.01</f>
        <v>27194874.481337719</v>
      </c>
      <c r="G16" s="1">
        <f>F16*1.025+F16*0.01</f>
        <v>28146695.088184539</v>
      </c>
      <c r="H16" s="1">
        <f>G16*1.025+G16*0.01</f>
        <v>29131829.416270997</v>
      </c>
      <c r="I16" s="22">
        <f>H16/H$21</f>
        <v>0.24442810690102912</v>
      </c>
      <c r="K16" s="7" t="s">
        <v>1</v>
      </c>
      <c r="L16" s="3">
        <v>21415348</v>
      </c>
      <c r="M16" s="2">
        <v>22136184</v>
      </c>
      <c r="N16" s="2">
        <v>22879134</v>
      </c>
      <c r="O16" s="3">
        <v>23698762</v>
      </c>
      <c r="Q16" s="7" t="s">
        <v>1</v>
      </c>
      <c r="S16" s="4">
        <f t="shared" si="11"/>
        <v>3.3659784561987975E-2</v>
      </c>
      <c r="T16" s="4">
        <f t="shared" si="11"/>
        <v>3.3562695358874864E-2</v>
      </c>
      <c r="U16" s="4">
        <f t="shared" si="11"/>
        <v>3.5824258033542701E-2</v>
      </c>
      <c r="V16" s="5"/>
    </row>
    <row r="17" spans="1:22" x14ac:dyDescent="0.3">
      <c r="A17" s="7" t="s">
        <v>3</v>
      </c>
      <c r="B17" s="1">
        <v>24108179</v>
      </c>
      <c r="C17" s="1">
        <f>B17*1.025+B17*0.01</f>
        <v>24951965.264999997</v>
      </c>
      <c r="D17" s="1">
        <f>C17*1.025+C17*0.01</f>
        <v>25825284.049274992</v>
      </c>
      <c r="E17" s="1">
        <f>D17*1.025+D17*0.01</f>
        <v>26729168.990999617</v>
      </c>
      <c r="F17" s="1">
        <f>E17*1.025+E17*0.01</f>
        <v>27664689.905684598</v>
      </c>
      <c r="G17" s="1">
        <f>F17*1.025+F17*0.01</f>
        <v>28632954.052383553</v>
      </c>
      <c r="H17" s="1">
        <f>G17*1.025+G17*0.01</f>
        <v>29635107.444216974</v>
      </c>
      <c r="I17" s="22">
        <f>H17/H$21</f>
        <v>0.24865081786977489</v>
      </c>
      <c r="K17" s="7" t="s">
        <v>3</v>
      </c>
      <c r="L17" s="3">
        <v>21340162</v>
      </c>
      <c r="M17" s="2">
        <v>22136265</v>
      </c>
      <c r="N17" s="2">
        <v>22774195</v>
      </c>
      <c r="O17" s="3">
        <v>24108179</v>
      </c>
      <c r="Q17" s="7" t="s">
        <v>3</v>
      </c>
      <c r="S17" s="4">
        <f t="shared" si="11"/>
        <v>3.7305386903810758E-2</v>
      </c>
      <c r="T17" s="4">
        <f t="shared" si="11"/>
        <v>2.8818321428660164E-2</v>
      </c>
      <c r="U17" s="4">
        <f t="shared" si="11"/>
        <v>5.8574364538461182E-2</v>
      </c>
      <c r="V17" s="5"/>
    </row>
    <row r="18" spans="1:22" x14ac:dyDescent="0.3">
      <c r="A18" s="7" t="s">
        <v>2</v>
      </c>
      <c r="B18" s="1">
        <v>754226</v>
      </c>
      <c r="C18" s="1">
        <f>B18*1.025+B18*0.01</f>
        <v>780623.90999999992</v>
      </c>
      <c r="D18" s="1">
        <f>C18*1.025+C18*0.01</f>
        <v>807945.74684999988</v>
      </c>
      <c r="E18" s="1">
        <f>D18*1.025+D18*0.01</f>
        <v>836223.84798974986</v>
      </c>
      <c r="F18" s="1">
        <f>E18*1.025+E18*0.01</f>
        <v>865491.68266939104</v>
      </c>
      <c r="G18" s="1">
        <f>F18*1.025+F18*0.01</f>
        <v>895783.89156281971</v>
      </c>
      <c r="H18" s="1">
        <f>G18*1.025+G18*0.01</f>
        <v>927136.32776751823</v>
      </c>
      <c r="I18" s="22">
        <f>H18/H$21</f>
        <v>7.7790575455180125E-3</v>
      </c>
      <c r="K18" s="7" t="s">
        <v>2</v>
      </c>
      <c r="L18" s="3">
        <v>549340</v>
      </c>
      <c r="M18" s="2">
        <v>694384</v>
      </c>
      <c r="N18" s="2">
        <v>728141</v>
      </c>
      <c r="O18" s="3">
        <v>754226</v>
      </c>
      <c r="Q18" s="7" t="s">
        <v>2</v>
      </c>
      <c r="S18" s="4">
        <f t="shared" si="11"/>
        <v>0.26403320348054027</v>
      </c>
      <c r="T18" s="4">
        <f t="shared" si="11"/>
        <v>4.8614311389663357E-2</v>
      </c>
      <c r="U18" s="4">
        <f t="shared" si="11"/>
        <v>3.5824105496050904E-2</v>
      </c>
      <c r="V18" s="5"/>
    </row>
    <row r="19" spans="1:22" x14ac:dyDescent="0.3">
      <c r="A19" s="7" t="s">
        <v>4</v>
      </c>
      <c r="B19" s="1">
        <v>3453050</v>
      </c>
      <c r="C19" s="1">
        <f>B19*1.025+B19*0.01</f>
        <v>3573906.7499999995</v>
      </c>
      <c r="D19" s="1">
        <f>C19*1.025+C19*0.01</f>
        <v>3698993.4862499991</v>
      </c>
      <c r="E19" s="1">
        <f>D19*1.025+D19*0.01</f>
        <v>3828458.2582687489</v>
      </c>
      <c r="F19" s="1">
        <f>E19*1.025+E19*0.01</f>
        <v>3962454.2973081549</v>
      </c>
      <c r="G19" s="1">
        <f>F19*1.025+F19*0.01</f>
        <v>4101140.1977139399</v>
      </c>
      <c r="H19" s="1">
        <f>G19*1.025+G19*0.01</f>
        <v>4244680.1046339273</v>
      </c>
      <c r="I19" s="22">
        <f>H19/H$21</f>
        <v>3.5614623014256962E-2</v>
      </c>
      <c r="K19" s="7" t="s">
        <v>4</v>
      </c>
      <c r="L19" s="3">
        <v>3060663</v>
      </c>
      <c r="M19" s="2">
        <v>3719050</v>
      </c>
      <c r="N19" s="2">
        <v>3628425</v>
      </c>
      <c r="O19" s="3">
        <v>3453050</v>
      </c>
      <c r="Q19" s="7" t="s">
        <v>4</v>
      </c>
      <c r="S19" s="4">
        <f t="shared" si="11"/>
        <v>0.21511254260923204</v>
      </c>
      <c r="T19" s="4">
        <f t="shared" si="11"/>
        <v>-2.4367782094889823E-2</v>
      </c>
      <c r="U19" s="4">
        <f t="shared" si="11"/>
        <v>-4.8333643385215348E-2</v>
      </c>
      <c r="V19" s="5"/>
    </row>
    <row r="20" spans="1:22" x14ac:dyDescent="0.3">
      <c r="A20" s="7" t="s">
        <v>5</v>
      </c>
      <c r="B20" s="1">
        <v>413190</v>
      </c>
      <c r="C20" s="1">
        <f>B20*1.025+B20*0.01</f>
        <v>427651.64999999997</v>
      </c>
      <c r="D20" s="1">
        <f>C20*1.025+C20*0.01</f>
        <v>442619.45774999994</v>
      </c>
      <c r="E20" s="1">
        <f>D20*1.025+D20*0.01</f>
        <v>458111.13877124991</v>
      </c>
      <c r="F20" s="1">
        <f>E20*1.025+E20*0.01</f>
        <v>474145.0286282436</v>
      </c>
      <c r="G20" s="1">
        <f>F20*1.025+F20*0.01</f>
        <v>490740.10463023209</v>
      </c>
      <c r="H20" s="1">
        <f>G20*1.025+G20*0.01</f>
        <v>507916.00829229021</v>
      </c>
      <c r="I20" s="22">
        <f>H20/H$21</f>
        <v>4.2616255435805554E-3</v>
      </c>
      <c r="K20" s="7" t="s">
        <v>5</v>
      </c>
      <c r="L20" s="2">
        <v>296000</v>
      </c>
      <c r="M20" s="2">
        <v>392750</v>
      </c>
      <c r="N20" s="3">
        <v>392750</v>
      </c>
      <c r="O20" s="3">
        <v>413190</v>
      </c>
      <c r="Q20" s="7" t="s">
        <v>5</v>
      </c>
      <c r="S20" s="4">
        <f t="shared" si="11"/>
        <v>0.32685810810810811</v>
      </c>
      <c r="T20" s="4">
        <f t="shared" si="11"/>
        <v>0</v>
      </c>
      <c r="U20" s="4">
        <f t="shared" si="11"/>
        <v>5.2043284532145129E-2</v>
      </c>
      <c r="V20" s="5"/>
    </row>
    <row r="21" spans="1:22" x14ac:dyDescent="0.3">
      <c r="A21" s="7" t="s">
        <v>6</v>
      </c>
      <c r="B21" s="10">
        <f>SUM(B15:B20)</f>
        <v>96955961</v>
      </c>
      <c r="C21" s="10">
        <f>SUM(C15:C20)</f>
        <v>100349419.63499999</v>
      </c>
      <c r="D21" s="10">
        <f>SUM(D15:D20)</f>
        <v>103861649.32222497</v>
      </c>
      <c r="E21" s="10">
        <f>SUM(E15:E20)</f>
        <v>107496807.04850283</v>
      </c>
      <c r="F21" s="10">
        <f>SUM(F15:F20)</f>
        <v>111259195.29520042</v>
      </c>
      <c r="G21" s="10">
        <f>SUM(G15:G20)</f>
        <v>115153267.13053244</v>
      </c>
      <c r="H21" s="10">
        <f>SUM(H15:H20)</f>
        <v>119183631.48010105</v>
      </c>
      <c r="I21" s="10"/>
      <c r="K21" s="7" t="s">
        <v>6</v>
      </c>
      <c r="L21" s="13">
        <f>SUM(L15:L20)</f>
        <v>85054102</v>
      </c>
      <c r="M21" s="13">
        <f>SUM(M15:M20)</f>
        <v>88894745</v>
      </c>
      <c r="N21" s="13">
        <f>SUM(N15:N20)</f>
        <v>91335976</v>
      </c>
      <c r="O21" s="13">
        <f>SUM(O15:O20)</f>
        <v>96955961</v>
      </c>
      <c r="Q21" s="7" t="s">
        <v>6</v>
      </c>
      <c r="R21" s="7"/>
      <c r="S21" s="14">
        <f t="shared" si="11"/>
        <v>4.5155294214969194E-2</v>
      </c>
      <c r="T21" s="14">
        <f t="shared" si="11"/>
        <v>2.7462039516509103E-2</v>
      </c>
      <c r="U21" s="14">
        <f t="shared" si="11"/>
        <v>6.1530902127766171E-2</v>
      </c>
    </row>
    <row r="22" spans="1:22" x14ac:dyDescent="0.3">
      <c r="A22" s="18" t="s">
        <v>14</v>
      </c>
      <c r="B22" s="22">
        <f>B20/B21</f>
        <v>4.2616255435805545E-3</v>
      </c>
      <c r="C22" s="22">
        <f>C20/C21</f>
        <v>4.2616255435805545E-3</v>
      </c>
      <c r="D22" s="22">
        <f>D20/D21</f>
        <v>4.2616255435805545E-3</v>
      </c>
      <c r="E22" s="22">
        <f>E20/E21</f>
        <v>4.2616255435805554E-3</v>
      </c>
      <c r="F22" s="22">
        <f>F20/F21</f>
        <v>4.2616255435805545E-3</v>
      </c>
      <c r="G22" s="22">
        <f>G20/G21</f>
        <v>4.2616255435805545E-3</v>
      </c>
      <c r="H22" s="22">
        <f>H20/H21</f>
        <v>4.2616255435805554E-3</v>
      </c>
      <c r="I22" s="22"/>
      <c r="K22" s="18" t="s">
        <v>17</v>
      </c>
      <c r="L22" s="22">
        <f>L20/L21</f>
        <v>3.4801378539038598E-3</v>
      </c>
      <c r="M22" s="22">
        <f>M20/M21</f>
        <v>4.4181464269907071E-3</v>
      </c>
      <c r="N22" s="22">
        <f>N20/N21</f>
        <v>4.3000580625535767E-3</v>
      </c>
      <c r="O22" s="22">
        <f>O20/O21</f>
        <v>4.2616255435805545E-3</v>
      </c>
    </row>
    <row r="23" spans="1:22" x14ac:dyDescent="0.3">
      <c r="A23" s="19"/>
      <c r="B23" s="20"/>
      <c r="C23" s="20"/>
      <c r="D23" s="21"/>
      <c r="E23" s="20"/>
      <c r="F23" s="20"/>
      <c r="G23" s="20"/>
      <c r="H23" s="20"/>
      <c r="I23" s="20"/>
    </row>
    <row r="24" spans="1:22" ht="32.4" customHeight="1" x14ac:dyDescent="0.3">
      <c r="A24" s="28" t="s">
        <v>49</v>
      </c>
      <c r="B24" s="29"/>
      <c r="C24" s="29"/>
      <c r="D24" s="29"/>
      <c r="E24" s="29"/>
      <c r="F24" s="29"/>
      <c r="G24" s="29"/>
      <c r="H24" s="29"/>
      <c r="I24" s="29"/>
    </row>
    <row r="25" spans="1:22" ht="57.6" x14ac:dyDescent="0.3">
      <c r="B25" s="7">
        <v>2018</v>
      </c>
      <c r="C25" s="8" t="s">
        <v>15</v>
      </c>
      <c r="D25" s="8" t="s">
        <v>16</v>
      </c>
      <c r="E25" s="8" t="s">
        <v>18</v>
      </c>
      <c r="F25" s="8" t="s">
        <v>19</v>
      </c>
      <c r="G25" s="8" t="s">
        <v>24</v>
      </c>
      <c r="H25" s="8" t="s">
        <v>31</v>
      </c>
      <c r="I25" s="8" t="s">
        <v>36</v>
      </c>
    </row>
    <row r="26" spans="1:22" x14ac:dyDescent="0.3">
      <c r="A26" s="15" t="s">
        <v>0</v>
      </c>
      <c r="B26" s="16">
        <v>44528554</v>
      </c>
      <c r="C26" s="17">
        <f t="shared" ref="C26:E30" si="12">B26*1.025</f>
        <v>45641767.849999994</v>
      </c>
      <c r="D26" s="17">
        <f t="shared" si="12"/>
        <v>46782812.046249993</v>
      </c>
      <c r="E26" s="17">
        <f t="shared" si="12"/>
        <v>47952382.347406238</v>
      </c>
      <c r="F26" s="17">
        <f>E26*1.025+(E26*0.01)</f>
        <v>49630715.729565457</v>
      </c>
      <c r="G26" s="17">
        <f>F26*1.025+(F26*0.01)</f>
        <v>51367790.780100241</v>
      </c>
      <c r="H26" s="17">
        <f>G26*1.025+(G26*0.01)</f>
        <v>53165663.457403742</v>
      </c>
      <c r="I26" s="22">
        <f>H26/H$32</f>
        <v>0.44608192246835748</v>
      </c>
    </row>
    <row r="27" spans="1:22" x14ac:dyDescent="0.3">
      <c r="A27" s="15" t="s">
        <v>1</v>
      </c>
      <c r="B27" s="16">
        <v>23698762</v>
      </c>
      <c r="C27" s="17">
        <f t="shared" si="12"/>
        <v>24291231.049999997</v>
      </c>
      <c r="D27" s="17">
        <f t="shared" si="12"/>
        <v>24898511.826249994</v>
      </c>
      <c r="E27" s="17">
        <f t="shared" si="12"/>
        <v>25520974.621906243</v>
      </c>
      <c r="F27" s="17">
        <f>E27*1.025+(E27*0.01)</f>
        <v>26414208.733672958</v>
      </c>
      <c r="G27" s="17">
        <f>F27*1.025+(F27*0.01)</f>
        <v>27338706.039351508</v>
      </c>
      <c r="H27" s="17">
        <f>G27*1.025+(G27*0.01)</f>
        <v>28295560.750728808</v>
      </c>
      <c r="I27" s="22">
        <f>H27/H$32</f>
        <v>0.23741146665306168</v>
      </c>
    </row>
    <row r="28" spans="1:22" x14ac:dyDescent="0.3">
      <c r="A28" s="15" t="s">
        <v>3</v>
      </c>
      <c r="B28" s="16">
        <v>24108179</v>
      </c>
      <c r="C28" s="17">
        <f t="shared" si="12"/>
        <v>24710883.474999998</v>
      </c>
      <c r="D28" s="17">
        <f t="shared" si="12"/>
        <v>25328655.561874997</v>
      </c>
      <c r="E28" s="17">
        <f t="shared" si="12"/>
        <v>25961871.950921871</v>
      </c>
      <c r="F28" s="17">
        <f>E28*1.025+(E28*0.01)</f>
        <v>26870537.469204132</v>
      </c>
      <c r="G28" s="17">
        <f>F28*1.025+(F28*0.01)</f>
        <v>27811006.280626275</v>
      </c>
      <c r="H28" s="17">
        <f>G28*1.025+(G28*0.01)</f>
        <v>28784391.500448193</v>
      </c>
      <c r="I28" s="22">
        <f>H28/H$32</f>
        <v>0.24151295897754249</v>
      </c>
    </row>
    <row r="29" spans="1:22" x14ac:dyDescent="0.3">
      <c r="A29" s="7" t="s">
        <v>2</v>
      </c>
      <c r="B29" s="1">
        <v>754226</v>
      </c>
      <c r="C29" s="6">
        <f t="shared" si="12"/>
        <v>773081.64999999991</v>
      </c>
      <c r="D29" s="6">
        <f t="shared" si="12"/>
        <v>792408.6912499998</v>
      </c>
      <c r="E29" s="6">
        <f t="shared" si="12"/>
        <v>812218.90853124973</v>
      </c>
      <c r="F29" s="17">
        <f>E29*1.025+(E29*0.01)</f>
        <v>840646.57032984344</v>
      </c>
      <c r="G29" s="17">
        <f>F29*1.025+(F29*0.01)</f>
        <v>870069.20029138785</v>
      </c>
      <c r="H29" s="17">
        <f>G29*1.025+(G29*0.01)</f>
        <v>900521.62230158644</v>
      </c>
      <c r="I29" s="22">
        <f>H29/H$32</f>
        <v>7.555749150435458E-3</v>
      </c>
    </row>
    <row r="30" spans="1:22" x14ac:dyDescent="0.3">
      <c r="A30" s="7" t="s">
        <v>4</v>
      </c>
      <c r="B30" s="1">
        <v>3453050</v>
      </c>
      <c r="C30" s="1">
        <f t="shared" si="12"/>
        <v>3539376.2499999995</v>
      </c>
      <c r="D30" s="1">
        <f t="shared" si="12"/>
        <v>3627860.6562499991</v>
      </c>
      <c r="E30" s="1">
        <f t="shared" si="12"/>
        <v>3718557.1726562488</v>
      </c>
      <c r="F30" s="17">
        <f>E30*1.025+(E30*0.01)</f>
        <v>3848706.6736992169</v>
      </c>
      <c r="G30" s="17">
        <f>F30*1.025+(F30*0.01)</f>
        <v>3983411.4072786891</v>
      </c>
      <c r="H30" s="17">
        <f>G30*1.025+(G30*0.01)</f>
        <v>4122830.8065334433</v>
      </c>
      <c r="I30" s="22">
        <f>H30/H$32</f>
        <v>3.4592256967952782E-2</v>
      </c>
    </row>
    <row r="31" spans="1:22" x14ac:dyDescent="0.3">
      <c r="A31" s="7" t="s">
        <v>5</v>
      </c>
      <c r="B31" s="1">
        <v>413190</v>
      </c>
      <c r="C31" s="6">
        <f>(B31*1.025)+(0.01*B32)</f>
        <v>1393079.3599999999</v>
      </c>
      <c r="D31" s="6">
        <f>(C31*1.025)+(0.01*C32)</f>
        <v>2431400.5403499994</v>
      </c>
      <c r="E31" s="6">
        <f>(D31*1.025)+(0.01*D32)</f>
        <v>3530802.0470809992</v>
      </c>
      <c r="F31" s="17">
        <f>E31*1.025+(E31*0.01)</f>
        <v>3654380.1187288342</v>
      </c>
      <c r="G31" s="17">
        <f>F31*1.025+(F31*0.01)</f>
        <v>3782283.4228843432</v>
      </c>
      <c r="H31" s="17">
        <f>G31*1.025+(G31*0.01)</f>
        <v>3914663.3426852948</v>
      </c>
      <c r="I31" s="22">
        <f>H31/H$32</f>
        <v>3.2845645782650007E-2</v>
      </c>
    </row>
    <row r="32" spans="1:22" x14ac:dyDescent="0.3">
      <c r="A32" s="7" t="s">
        <v>6</v>
      </c>
      <c r="B32" s="10">
        <f>SUM(B26:B31)</f>
        <v>96955961</v>
      </c>
      <c r="C32" s="11">
        <f>SUM(C26:C31)</f>
        <v>100349419.63499999</v>
      </c>
      <c r="D32" s="11">
        <f>SUM(D26:D31)</f>
        <v>103861649.32222499</v>
      </c>
      <c r="E32" s="11">
        <f>SUM(E26:E31)</f>
        <v>107496807.04850285</v>
      </c>
      <c r="F32" s="11">
        <f>SUM(F26:F31)</f>
        <v>111259195.29520044</v>
      </c>
      <c r="G32" s="11">
        <f>SUM(G26:G31)</f>
        <v>115153267.13053244</v>
      </c>
      <c r="H32" s="11">
        <f>SUM(H26:H31)</f>
        <v>119183631.48010108</v>
      </c>
      <c r="I32" s="11"/>
      <c r="J32" s="6"/>
    </row>
    <row r="33" spans="1:10" x14ac:dyDescent="0.3">
      <c r="A33" s="18" t="s">
        <v>14</v>
      </c>
      <c r="B33" s="22">
        <f>B31/B32</f>
        <v>4.2616255435805545E-3</v>
      </c>
      <c r="C33" s="22">
        <f>C31/C32</f>
        <v>1.3882286166347891E-2</v>
      </c>
      <c r="D33" s="22">
        <f>D31/D32</f>
        <v>2.3409993546383175E-2</v>
      </c>
      <c r="E33" s="23">
        <f>E31/E32</f>
        <v>3.2845645782650007E-2</v>
      </c>
      <c r="F33" s="22">
        <f>F31/F32</f>
        <v>3.2845645782650014E-2</v>
      </c>
      <c r="G33" s="22">
        <f>G31/G32</f>
        <v>3.2845645782650014E-2</v>
      </c>
      <c r="H33" s="22">
        <f>H31/H32</f>
        <v>3.2845645782650007E-2</v>
      </c>
      <c r="I33" s="22"/>
    </row>
    <row r="34" spans="1:10" x14ac:dyDescent="0.3">
      <c r="A34" s="19"/>
      <c r="B34" s="20"/>
      <c r="C34" s="20"/>
      <c r="D34" s="21"/>
      <c r="E34" s="20"/>
      <c r="F34" s="20"/>
      <c r="G34" s="20"/>
      <c r="H34" s="20"/>
      <c r="I34" s="20"/>
      <c r="J34" s="20"/>
    </row>
    <row r="35" spans="1:10" x14ac:dyDescent="0.3">
      <c r="H35" s="9"/>
      <c r="I35" s="9"/>
      <c r="J35" s="9"/>
    </row>
    <row r="36" spans="1:10" ht="28.2" customHeight="1" x14ac:dyDescent="0.3">
      <c r="A36" s="28" t="s">
        <v>50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57.6" x14ac:dyDescent="0.3">
      <c r="B37" s="7">
        <v>2018</v>
      </c>
      <c r="C37" s="8" t="s">
        <v>20</v>
      </c>
      <c r="D37" s="8" t="s">
        <v>21</v>
      </c>
      <c r="E37" s="8" t="s">
        <v>22</v>
      </c>
      <c r="F37" s="8" t="s">
        <v>23</v>
      </c>
      <c r="G37" s="8" t="s">
        <v>35</v>
      </c>
      <c r="H37" s="8" t="s">
        <v>31</v>
      </c>
      <c r="I37" s="8" t="s">
        <v>36</v>
      </c>
      <c r="J37" s="8"/>
    </row>
    <row r="38" spans="1:10" x14ac:dyDescent="0.3">
      <c r="A38" s="15" t="s">
        <v>0</v>
      </c>
      <c r="B38" s="16">
        <v>44528554</v>
      </c>
      <c r="C38" s="17">
        <f>B38*1.025+(B38*0.0075)</f>
        <v>45975732.004999995</v>
      </c>
      <c r="D38" s="17">
        <f>C38*1.025+(C38*0.0075)</f>
        <v>47469943.295162492</v>
      </c>
      <c r="E38" s="17">
        <f>D38*1.025+(D38*0.0075)</f>
        <v>49012716.452255271</v>
      </c>
      <c r="F38" s="17">
        <f>E38*1.025+(E38*0.0075)</f>
        <v>50605629.736953557</v>
      </c>
      <c r="G38" s="17">
        <f>F38*1.025+(F38*0.0075)</f>
        <v>52250312.703404546</v>
      </c>
      <c r="H38" s="17">
        <f>G38*1.025+(G38*0.01)</f>
        <v>54079073.648023702</v>
      </c>
      <c r="I38" s="22">
        <f>H38/H$44</f>
        <v>0.45374581204175474</v>
      </c>
      <c r="J38" s="17"/>
    </row>
    <row r="39" spans="1:10" x14ac:dyDescent="0.3">
      <c r="A39" s="15" t="s">
        <v>1</v>
      </c>
      <c r="B39" s="16">
        <v>23698762</v>
      </c>
      <c r="C39" s="17">
        <f>B39*1.025+(B39*0.0075)</f>
        <v>24468971.764999997</v>
      </c>
      <c r="D39" s="17">
        <f>C39*1.025+(C39*0.0075)</f>
        <v>25264213.347362496</v>
      </c>
      <c r="E39" s="17">
        <f>D39*1.025+(D39*0.0075)</f>
        <v>26085300.281151775</v>
      </c>
      <c r="F39" s="17">
        <f>E39*1.025+(E39*0.0075)</f>
        <v>26933072.540289205</v>
      </c>
      <c r="G39" s="17">
        <f>F39*1.025+(F39*0.0075)</f>
        <v>27808397.397848602</v>
      </c>
      <c r="H39" s="17">
        <f>G39*1.025+(G39*0.01)</f>
        <v>28781691.306773301</v>
      </c>
      <c r="I39" s="22">
        <f>H39/H$44</f>
        <v>0.24149030323495976</v>
      </c>
      <c r="J39" s="17"/>
    </row>
    <row r="40" spans="1:10" x14ac:dyDescent="0.3">
      <c r="A40" s="15" t="s">
        <v>3</v>
      </c>
      <c r="B40" s="16">
        <v>24108179</v>
      </c>
      <c r="C40" s="17">
        <f>B40*1.025+(B40*0.0075)</f>
        <v>24891694.817499999</v>
      </c>
      <c r="D40" s="17">
        <f>C40*1.025+(C40*0.0075)</f>
        <v>25700674.899068747</v>
      </c>
      <c r="E40" s="17">
        <f>D40*1.025+(D40*0.0075)</f>
        <v>26535946.83328848</v>
      </c>
      <c r="F40" s="17">
        <f>E40*1.025+(E40*0.0075)</f>
        <v>27398365.105370354</v>
      </c>
      <c r="G40" s="17">
        <f>F40*1.025+(F40*0.0075)</f>
        <v>28288811.971294887</v>
      </c>
      <c r="H40" s="17">
        <f>G40*1.025+(G40*0.01)</f>
        <v>29278920.390290204</v>
      </c>
      <c r="I40" s="22">
        <f>H40/H$44</f>
        <v>0.24566226105619732</v>
      </c>
      <c r="J40" s="17"/>
    </row>
    <row r="41" spans="1:10" x14ac:dyDescent="0.3">
      <c r="A41" s="7" t="s">
        <v>2</v>
      </c>
      <c r="B41" s="1">
        <v>754226</v>
      </c>
      <c r="C41" s="17">
        <f>B41*1.025+(B41*0.0075)</f>
        <v>778738.34499999986</v>
      </c>
      <c r="D41" s="17">
        <f>C41*1.025+(C41*0.0075)</f>
        <v>804047.34121249977</v>
      </c>
      <c r="E41" s="17">
        <f>D41*1.025+(D41*0.0075)</f>
        <v>830178.87980190595</v>
      </c>
      <c r="F41" s="17">
        <f>E41*1.025+(E41*0.0075)</f>
        <v>857159.69339546782</v>
      </c>
      <c r="G41" s="17">
        <f>F41*1.025+(F41*0.0075)</f>
        <v>885017.38343082042</v>
      </c>
      <c r="H41" s="17">
        <f>G41*1.025+(G41*0.01)</f>
        <v>915992.99185089907</v>
      </c>
      <c r="I41" s="22">
        <f>H41/H$44</f>
        <v>7.6855603447847079E-3</v>
      </c>
      <c r="J41" s="17"/>
    </row>
    <row r="42" spans="1:10" x14ac:dyDescent="0.3">
      <c r="A42" s="7" t="s">
        <v>4</v>
      </c>
      <c r="B42" s="1">
        <v>3453050</v>
      </c>
      <c r="C42" s="17">
        <f>B42*1.025+(B42*0.0075)</f>
        <v>3565274.1249999995</v>
      </c>
      <c r="D42" s="17">
        <f>C42*1.025+(C42*0.0075)</f>
        <v>3681145.5340624992</v>
      </c>
      <c r="E42" s="17">
        <f>D42*1.025+(D42*0.0075)</f>
        <v>3800782.76391953</v>
      </c>
      <c r="F42" s="17">
        <f>E42*1.025+(E42*0.0075)</f>
        <v>3924308.2037469144</v>
      </c>
      <c r="G42" s="17">
        <f>F42*1.025+(F42*0.0075)</f>
        <v>4051848.2203686889</v>
      </c>
      <c r="H42" s="17">
        <f>G42*1.025+(G42*0.01)</f>
        <v>4193662.908081593</v>
      </c>
      <c r="I42" s="22">
        <f>H42/H$44</f>
        <v>3.5186567618404614E-2</v>
      </c>
      <c r="J42" s="17"/>
    </row>
    <row r="43" spans="1:10" x14ac:dyDescent="0.3">
      <c r="A43" s="7" t="s">
        <v>5</v>
      </c>
      <c r="B43" s="1">
        <v>413190</v>
      </c>
      <c r="C43" s="17">
        <f>B43*1.025+(B43*0.0075)+(0.0025*B44)</f>
        <v>669008.5774999999</v>
      </c>
      <c r="D43" s="17">
        <f>C43*1.025+(C43*0.0075)+(0.0025*C44)</f>
        <v>941624.90535624989</v>
      </c>
      <c r="E43" s="17">
        <f>D43*1.025+(D43*0.0075)+(0.0025*D44)</f>
        <v>1231881.8380858905</v>
      </c>
      <c r="F43" s="17">
        <f>E43*1.025+(E43*0.0075)+(0.0025*E44)</f>
        <v>1540660.0154449388</v>
      </c>
      <c r="G43" s="17">
        <f>F43*1.025+(F43*0.0075)+(0.0025*F44)</f>
        <v>1868879.4541849005</v>
      </c>
      <c r="H43" s="17">
        <f>G43*1.025+(G43*0.01)</f>
        <v>1934290.2350813719</v>
      </c>
      <c r="I43" s="22">
        <f>H43/H$44</f>
        <v>1.6229495703898915E-2</v>
      </c>
      <c r="J43" s="17"/>
    </row>
    <row r="44" spans="1:10" x14ac:dyDescent="0.3">
      <c r="A44" s="7" t="s">
        <v>6</v>
      </c>
      <c r="B44" s="10">
        <f>SUM(B38:B43)</f>
        <v>96955961</v>
      </c>
      <c r="C44" s="10">
        <f>SUM(C38:C43)</f>
        <v>100349419.63499999</v>
      </c>
      <c r="D44" s="10">
        <f>SUM(D38:D43)</f>
        <v>103861649.32222497</v>
      </c>
      <c r="E44" s="10">
        <f>SUM(E38:E43)</f>
        <v>107496807.04850285</v>
      </c>
      <c r="F44" s="10">
        <f>SUM(F38:F43)</f>
        <v>111259195.29520044</v>
      </c>
      <c r="G44" s="10">
        <f>SUM(G38:G43)</f>
        <v>115153267.13053244</v>
      </c>
      <c r="H44" s="10">
        <f>SUM(H38:H43)</f>
        <v>119183631.48010106</v>
      </c>
      <c r="I44" s="10"/>
      <c r="J44" s="10"/>
    </row>
    <row r="46" spans="1:10" x14ac:dyDescent="0.3">
      <c r="A46" s="18" t="s">
        <v>14</v>
      </c>
      <c r="B46" s="22">
        <f>B43/B44</f>
        <v>4.2616255435805545E-3</v>
      </c>
      <c r="C46" s="22">
        <f>C43/C44</f>
        <v>6.666790699272388E-3</v>
      </c>
      <c r="D46" s="22">
        <f>D43/D44</f>
        <v>9.0661462772934701E-3</v>
      </c>
      <c r="E46" s="22">
        <f>E43/E44</f>
        <v>1.1459706310440106E-2</v>
      </c>
      <c r="F46" s="22">
        <f>F43/F44</f>
        <v>1.3847484797612955E-2</v>
      </c>
      <c r="G46" s="22">
        <f>G43/G44</f>
        <v>1.6229495703898915E-2</v>
      </c>
      <c r="H46" s="22">
        <f>H43/H44</f>
        <v>1.6229495703898915E-2</v>
      </c>
      <c r="I46" s="22"/>
      <c r="J46" s="22"/>
    </row>
    <row r="47" spans="1:10" x14ac:dyDescent="0.3">
      <c r="A47" s="19"/>
      <c r="B47" s="20"/>
      <c r="C47" s="20"/>
      <c r="D47" s="21"/>
      <c r="E47" s="20"/>
      <c r="F47" s="20"/>
      <c r="G47" s="20"/>
      <c r="H47" s="20"/>
      <c r="I47" s="20"/>
      <c r="J47" s="20"/>
    </row>
    <row r="48" spans="1:10" x14ac:dyDescent="0.3">
      <c r="B48" s="4"/>
      <c r="C48" s="4"/>
      <c r="D48" s="4"/>
      <c r="E48" s="4"/>
      <c r="F48" s="4"/>
    </row>
    <row r="49" spans="1:10" ht="29.4" customHeight="1" x14ac:dyDescent="0.3">
      <c r="A49" s="28" t="s">
        <v>51</v>
      </c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57.6" x14ac:dyDescent="0.3">
      <c r="B50" s="7">
        <v>2018</v>
      </c>
      <c r="C50" s="8" t="s">
        <v>26</v>
      </c>
      <c r="D50" s="8" t="s">
        <v>27</v>
      </c>
      <c r="E50" s="8" t="s">
        <v>28</v>
      </c>
      <c r="F50" s="8" t="s">
        <v>29</v>
      </c>
      <c r="G50" s="8" t="s">
        <v>30</v>
      </c>
      <c r="H50" s="8" t="s">
        <v>31</v>
      </c>
      <c r="I50" s="8" t="s">
        <v>36</v>
      </c>
      <c r="J50" s="8"/>
    </row>
    <row r="51" spans="1:10" x14ac:dyDescent="0.3">
      <c r="A51" s="15" t="s">
        <v>0</v>
      </c>
      <c r="B51" s="16">
        <v>44528554</v>
      </c>
      <c r="C51" s="17">
        <f>B51*1.025+(B51*0.005)</f>
        <v>45864410.619999997</v>
      </c>
      <c r="D51" s="17">
        <f>C51*1.025+(C51*0.005)</f>
        <v>47240342.938599989</v>
      </c>
      <c r="E51" s="17">
        <f>D51*1.025+(D51*0.005)</f>
        <v>48657553.226757988</v>
      </c>
      <c r="F51" s="17">
        <f>E51*1.025+(E51*0.005)</f>
        <v>50117279.82356073</v>
      </c>
      <c r="G51" s="17">
        <f>F51*1.025+(F51*0.005)</f>
        <v>51620798.218267545</v>
      </c>
      <c r="H51" s="17">
        <f>G51*1.025+(G51*0.01)</f>
        <v>53427526.155906901</v>
      </c>
      <c r="I51" s="22">
        <f>H51/H$57</f>
        <v>0.448279058897674</v>
      </c>
      <c r="J51" s="17"/>
    </row>
    <row r="52" spans="1:10" x14ac:dyDescent="0.3">
      <c r="A52" s="15" t="s">
        <v>1</v>
      </c>
      <c r="B52" s="16">
        <v>23698762</v>
      </c>
      <c r="C52" s="17">
        <f>B52*1.025+(B52*0.005)</f>
        <v>24409724.859999996</v>
      </c>
      <c r="D52" s="17">
        <f>C52*1.025+(C52*0.005)</f>
        <v>25142016.605799992</v>
      </c>
      <c r="E52" s="17">
        <f>D52*1.025+(D52*0.005)</f>
        <v>25896277.103973988</v>
      </c>
      <c r="F52" s="17">
        <f>E52*1.025+(E52*0.005)</f>
        <v>26673165.417093206</v>
      </c>
      <c r="G52" s="17">
        <f>F52*1.025+(F52*0.005)</f>
        <v>27473360.379605997</v>
      </c>
      <c r="H52" s="17">
        <f>G52*1.025+(G52*0.01)</f>
        <v>28434927.992892206</v>
      </c>
      <c r="I52" s="22">
        <f>H52/H$57</f>
        <v>0.23858081550099194</v>
      </c>
      <c r="J52" s="17"/>
    </row>
    <row r="53" spans="1:10" x14ac:dyDescent="0.3">
      <c r="A53" s="15" t="s">
        <v>3</v>
      </c>
      <c r="B53" s="16">
        <v>24108179</v>
      </c>
      <c r="C53" s="17">
        <f>B53*1.025+(B53*0.005)</f>
        <v>24831424.369999997</v>
      </c>
      <c r="D53" s="17">
        <f>C53*1.025+(C53*0.005)</f>
        <v>25576367.101099994</v>
      </c>
      <c r="E53" s="17">
        <f>D53*1.025+(D53*0.005)</f>
        <v>26343658.114132993</v>
      </c>
      <c r="F53" s="17">
        <f>E53*1.025+(E53*0.005)</f>
        <v>27133967.85755698</v>
      </c>
      <c r="G53" s="17">
        <f>F53*1.025+(F53*0.005)</f>
        <v>27947986.893283688</v>
      </c>
      <c r="H53" s="17">
        <f>G53*1.025+(G53*0.01)</f>
        <v>28926166.434548613</v>
      </c>
      <c r="I53" s="22">
        <f>H53/H$57</f>
        <v>0.24270250935740395</v>
      </c>
      <c r="J53" s="17"/>
    </row>
    <row r="54" spans="1:10" x14ac:dyDescent="0.3">
      <c r="A54" s="7" t="s">
        <v>2</v>
      </c>
      <c r="B54" s="1">
        <v>754226</v>
      </c>
      <c r="C54" s="17">
        <f>B54*1.025+(B54*0.005)</f>
        <v>776852.77999999991</v>
      </c>
      <c r="D54" s="17">
        <f>C54*1.025+(C54*0.005)</f>
        <v>800158.36339999991</v>
      </c>
      <c r="E54" s="17">
        <f>D54*1.025+(D54*0.005)</f>
        <v>824163.11430199991</v>
      </c>
      <c r="F54" s="17">
        <f>E54*1.025+(E54*0.005)</f>
        <v>848888.0077310598</v>
      </c>
      <c r="G54" s="17">
        <f>F54*1.025+(F54*0.005)</f>
        <v>874354.6479629915</v>
      </c>
      <c r="H54" s="17">
        <f>G54*1.025+(G54*0.01)</f>
        <v>904957.06064169609</v>
      </c>
      <c r="I54" s="22">
        <f>H54/H$57</f>
        <v>7.5929643140030352E-3</v>
      </c>
      <c r="J54" s="17"/>
    </row>
    <row r="55" spans="1:10" x14ac:dyDescent="0.3">
      <c r="A55" s="7" t="s">
        <v>4</v>
      </c>
      <c r="B55" s="1">
        <v>3453050</v>
      </c>
      <c r="C55" s="17">
        <f>B55*1.025+(B55*0.005)</f>
        <v>3556641.4999999995</v>
      </c>
      <c r="D55" s="17">
        <f>C55*1.025+(C55*0.005)</f>
        <v>3663340.7449999992</v>
      </c>
      <c r="E55" s="17">
        <f>D55*1.025+(D55*0.005)</f>
        <v>3773240.9673499987</v>
      </c>
      <c r="F55" s="17">
        <f>E55*1.025+(E55*0.005)</f>
        <v>3886438.1963704983</v>
      </c>
      <c r="G55" s="17">
        <f>F55*1.025+(F55*0.005)</f>
        <v>4003031.3422616129</v>
      </c>
      <c r="H55" s="17">
        <f>G55*1.025+(G55*0.01)</f>
        <v>4143137.439240769</v>
      </c>
      <c r="I55" s="22">
        <f>H55/H$57</f>
        <v>3.4762638021585274E-2</v>
      </c>
      <c r="J55" s="17"/>
    </row>
    <row r="56" spans="1:10" x14ac:dyDescent="0.3">
      <c r="A56" s="7" t="s">
        <v>5</v>
      </c>
      <c r="B56" s="1">
        <v>413190</v>
      </c>
      <c r="C56" s="17">
        <f>B56*1.025+(B56*0.005)+(0.005*B57)</f>
        <v>910365.50499999989</v>
      </c>
      <c r="D56" s="17">
        <f>C56*1.025+(C56*0.005)+(0.005*C57)</f>
        <v>1439423.5683249999</v>
      </c>
      <c r="E56" s="17">
        <f>D56*1.025+(D56*0.005)+(0.005*D57)</f>
        <v>2001914.5219858745</v>
      </c>
      <c r="F56" s="17">
        <f>E56*1.025+(E56*0.005)+(0.005*E57)</f>
        <v>2599455.9928879645</v>
      </c>
      <c r="G56" s="17">
        <f>F56*1.025+(F56*0.005)+(0.005*F57)</f>
        <v>3233735.6491506053</v>
      </c>
      <c r="H56" s="17">
        <f>G56*1.025+(G56*0.01)</f>
        <v>3346916.3968708762</v>
      </c>
      <c r="I56" s="22">
        <f>H56/H$57</f>
        <v>2.8082013908341755E-2</v>
      </c>
      <c r="J56" s="17"/>
    </row>
    <row r="57" spans="1:10" x14ac:dyDescent="0.3">
      <c r="A57" s="7" t="s">
        <v>6</v>
      </c>
      <c r="B57" s="10">
        <f>SUM(B51:B56)</f>
        <v>96955961</v>
      </c>
      <c r="C57" s="10">
        <f>SUM(C51:C56)</f>
        <v>100349419.63499999</v>
      </c>
      <c r="D57" s="10">
        <f>SUM(D51:D56)</f>
        <v>103861649.32222497</v>
      </c>
      <c r="E57" s="10">
        <f>SUM(E51:E56)</f>
        <v>107496807.04850282</v>
      </c>
      <c r="F57" s="10">
        <f>SUM(F51:F56)</f>
        <v>111259195.29520044</v>
      </c>
      <c r="G57" s="10">
        <f>SUM(G51:G56)</f>
        <v>115153267.13053244</v>
      </c>
      <c r="H57" s="10">
        <f>SUM(H51:H56)</f>
        <v>119183631.48010106</v>
      </c>
      <c r="I57" s="10"/>
      <c r="J57" s="10"/>
    </row>
    <row r="59" spans="1:10" x14ac:dyDescent="0.3">
      <c r="A59" s="18" t="s">
        <v>14</v>
      </c>
      <c r="B59" s="22">
        <f>B56/B57</f>
        <v>4.2616255435805545E-3</v>
      </c>
      <c r="C59" s="22">
        <f>C56/C57</f>
        <v>9.0719558549642223E-3</v>
      </c>
      <c r="D59" s="22">
        <f>D56/D57</f>
        <v>1.385904785566488E-2</v>
      </c>
      <c r="E59" s="22">
        <f>E56/E57</f>
        <v>1.8623013808052976E-2</v>
      </c>
      <c r="F59" s="22">
        <f>F56/F57</f>
        <v>2.3363965432168655E-2</v>
      </c>
      <c r="G59" s="25">
        <f>G56/G57</f>
        <v>2.8082013908341752E-2</v>
      </c>
      <c r="H59" s="22">
        <f>H56/H57</f>
        <v>2.8082013908341755E-2</v>
      </c>
      <c r="I59" s="22"/>
      <c r="J59" s="22"/>
    </row>
    <row r="61" spans="1:10" x14ac:dyDescent="0.3">
      <c r="B61" s="6"/>
    </row>
  </sheetData>
  <mergeCells count="5">
    <mergeCell ref="A1:J1"/>
    <mergeCell ref="A13:I13"/>
    <mergeCell ref="A24:I24"/>
    <mergeCell ref="A36:J36"/>
    <mergeCell ref="A49:J4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zoomScale="60" zoomScaleNormal="60" workbookViewId="0">
      <selection sqref="A1:H1"/>
    </sheetView>
  </sheetViews>
  <sheetFormatPr defaultRowHeight="14.4" x14ac:dyDescent="0.3"/>
  <cols>
    <col min="1" max="1" width="26.5546875" style="2" customWidth="1"/>
    <col min="2" max="2" width="19.88671875" style="2" bestFit="1" customWidth="1"/>
    <col min="3" max="3" width="27.44140625" style="2" customWidth="1"/>
    <col min="4" max="4" width="34.5546875" style="2" bestFit="1" customWidth="1"/>
    <col min="5" max="5" width="34.21875" style="2" bestFit="1" customWidth="1"/>
    <col min="6" max="6" width="34.5546875" style="2" bestFit="1" customWidth="1"/>
    <col min="7" max="7" width="40.33203125" style="2" customWidth="1"/>
    <col min="8" max="8" width="23.109375" style="2" customWidth="1"/>
    <col min="9" max="9" width="13.77734375" style="2" bestFit="1" customWidth="1"/>
    <col min="10" max="10" width="7.33203125" style="2" customWidth="1"/>
    <col min="11" max="11" width="13" style="2" bestFit="1" customWidth="1"/>
    <col min="12" max="15" width="11" style="2" bestFit="1" customWidth="1"/>
    <col min="16" max="16384" width="8.88671875" style="2"/>
  </cols>
  <sheetData>
    <row r="1" spans="1:22" x14ac:dyDescent="0.3">
      <c r="A1" s="29" t="s">
        <v>25</v>
      </c>
      <c r="B1" s="29"/>
      <c r="C1" s="29"/>
      <c r="D1" s="29"/>
      <c r="E1" s="29"/>
      <c r="F1" s="29"/>
      <c r="G1" s="29"/>
      <c r="H1" s="29"/>
      <c r="K1" s="2" t="s">
        <v>13</v>
      </c>
    </row>
    <row r="2" spans="1:22" ht="28.8" x14ac:dyDescent="0.3">
      <c r="B2" s="7">
        <v>2018</v>
      </c>
      <c r="C2" s="8" t="s">
        <v>7</v>
      </c>
      <c r="D2" s="8" t="s">
        <v>8</v>
      </c>
      <c r="E2" s="8" t="s">
        <v>9</v>
      </c>
      <c r="F2" s="8" t="s">
        <v>10</v>
      </c>
      <c r="G2" s="8" t="s">
        <v>33</v>
      </c>
      <c r="H2" s="8" t="s">
        <v>34</v>
      </c>
      <c r="I2" s="8" t="s">
        <v>42</v>
      </c>
      <c r="J2" s="8"/>
      <c r="K2" s="12" t="s">
        <v>11</v>
      </c>
      <c r="L2" s="7">
        <v>2015</v>
      </c>
      <c r="M2" s="7">
        <v>2016</v>
      </c>
      <c r="N2" s="7">
        <v>2017</v>
      </c>
      <c r="O2" s="7">
        <v>2018</v>
      </c>
      <c r="Q2" s="12" t="s">
        <v>12</v>
      </c>
      <c r="R2" s="7">
        <v>2015</v>
      </c>
      <c r="S2" s="7">
        <v>2016</v>
      </c>
      <c r="T2" s="7">
        <v>2017</v>
      </c>
      <c r="U2" s="7">
        <v>2018</v>
      </c>
    </row>
    <row r="3" spans="1:22" x14ac:dyDescent="0.3">
      <c r="A3" s="7" t="s">
        <v>0</v>
      </c>
      <c r="B3" s="1">
        <v>44528554</v>
      </c>
      <c r="C3" s="1">
        <f>B3*1.025</f>
        <v>45641767.849999994</v>
      </c>
      <c r="D3" s="1">
        <f>C3*1.025</f>
        <v>46782812.046249993</v>
      </c>
      <c r="E3" s="1">
        <f>D3*1.025</f>
        <v>47952382.347406238</v>
      </c>
      <c r="F3" s="1">
        <f>E3*1.025</f>
        <v>49151191.906091392</v>
      </c>
      <c r="G3" s="1">
        <f>F3*1.025</f>
        <v>50379971.703743674</v>
      </c>
      <c r="H3" s="1">
        <f>G3*1.025</f>
        <v>51639470.996337265</v>
      </c>
      <c r="I3" s="22">
        <f>H3/H$9</f>
        <v>0.45926576912584061</v>
      </c>
      <c r="J3" s="1"/>
      <c r="K3" s="7" t="s">
        <v>0</v>
      </c>
      <c r="L3" s="3">
        <v>38392589</v>
      </c>
      <c r="M3" s="2">
        <v>39816112</v>
      </c>
      <c r="N3" s="2">
        <v>40933331</v>
      </c>
      <c r="O3" s="3">
        <v>44528554</v>
      </c>
      <c r="Q3" s="7" t="s">
        <v>0</v>
      </c>
      <c r="S3" s="4">
        <f t="shared" ref="S3:U9" si="0">(M3-L3)/L3</f>
        <v>3.707806733221352E-2</v>
      </c>
      <c r="T3" s="4">
        <f t="shared" si="0"/>
        <v>2.8059469995463143E-2</v>
      </c>
      <c r="U3" s="4">
        <f t="shared" si="0"/>
        <v>8.7831185788422639E-2</v>
      </c>
      <c r="V3" s="5"/>
    </row>
    <row r="4" spans="1:22" x14ac:dyDescent="0.3">
      <c r="A4" s="7" t="s">
        <v>1</v>
      </c>
      <c r="B4" s="1">
        <v>23698762</v>
      </c>
      <c r="C4" s="1">
        <f t="shared" ref="C4:H8" si="1">B4*1.025</f>
        <v>24291231.049999997</v>
      </c>
      <c r="D4" s="1">
        <f t="shared" si="1"/>
        <v>24898511.826249994</v>
      </c>
      <c r="E4" s="1">
        <f t="shared" si="1"/>
        <v>25520974.621906243</v>
      </c>
      <c r="F4" s="1">
        <f t="shared" si="1"/>
        <v>26158998.987453897</v>
      </c>
      <c r="G4" s="1">
        <f t="shared" si="1"/>
        <v>26812973.962140244</v>
      </c>
      <c r="H4" s="1">
        <f t="shared" si="1"/>
        <v>27483298.311193746</v>
      </c>
      <c r="I4" s="22">
        <f>H4/H$9</f>
        <v>0.24442810690102901</v>
      </c>
      <c r="J4" s="1"/>
      <c r="K4" s="7" t="s">
        <v>1</v>
      </c>
      <c r="L4" s="3">
        <v>21415348</v>
      </c>
      <c r="M4" s="2">
        <v>22136184</v>
      </c>
      <c r="N4" s="2">
        <v>22879134</v>
      </c>
      <c r="O4" s="3">
        <v>23698762</v>
      </c>
      <c r="Q4" s="7" t="s">
        <v>1</v>
      </c>
      <c r="S4" s="4">
        <f t="shared" si="0"/>
        <v>3.3659784561987975E-2</v>
      </c>
      <c r="T4" s="4">
        <f t="shared" si="0"/>
        <v>3.3562695358874864E-2</v>
      </c>
      <c r="U4" s="4">
        <f t="shared" si="0"/>
        <v>3.5824258033542701E-2</v>
      </c>
      <c r="V4" s="5"/>
    </row>
    <row r="5" spans="1:22" x14ac:dyDescent="0.3">
      <c r="A5" s="7" t="s">
        <v>3</v>
      </c>
      <c r="B5" s="1">
        <v>24108179</v>
      </c>
      <c r="C5" s="1">
        <f>B5*1.025</f>
        <v>24710883.474999998</v>
      </c>
      <c r="D5" s="1">
        <f>C5*1.025</f>
        <v>25328655.561874997</v>
      </c>
      <c r="E5" s="1">
        <f>D5*1.025</f>
        <v>25961871.950921871</v>
      </c>
      <c r="F5" s="1">
        <f>E5*1.025</f>
        <v>26610918.749694914</v>
      </c>
      <c r="G5" s="1">
        <f>F5*1.025</f>
        <v>27276191.718437284</v>
      </c>
      <c r="H5" s="1">
        <f>G5*1.025</f>
        <v>27958096.511398215</v>
      </c>
      <c r="I5" s="22">
        <f>H5/H$9</f>
        <v>0.24865081786977491</v>
      </c>
      <c r="J5" s="1"/>
      <c r="K5" s="7" t="s">
        <v>3</v>
      </c>
      <c r="L5" s="3">
        <v>21340162</v>
      </c>
      <c r="M5" s="2">
        <v>22136265</v>
      </c>
      <c r="N5" s="2">
        <v>22774195</v>
      </c>
      <c r="O5" s="3">
        <v>24108179</v>
      </c>
      <c r="Q5" s="7" t="s">
        <v>3</v>
      </c>
      <c r="S5" s="4">
        <f t="shared" si="0"/>
        <v>3.7305386903810758E-2</v>
      </c>
      <c r="T5" s="4">
        <f t="shared" si="0"/>
        <v>2.8818321428660164E-2</v>
      </c>
      <c r="U5" s="4">
        <f t="shared" si="0"/>
        <v>5.8574364538461182E-2</v>
      </c>
      <c r="V5" s="5"/>
    </row>
    <row r="6" spans="1:22" x14ac:dyDescent="0.3">
      <c r="A6" s="7" t="s">
        <v>2</v>
      </c>
      <c r="B6" s="1">
        <v>754226</v>
      </c>
      <c r="C6" s="1">
        <f t="shared" ref="C6:H10" si="2">B6*1.025</f>
        <v>773081.64999999991</v>
      </c>
      <c r="D6" s="1">
        <f t="shared" si="2"/>
        <v>792408.6912499998</v>
      </c>
      <c r="E6" s="1">
        <f t="shared" si="2"/>
        <v>812218.90853124973</v>
      </c>
      <c r="F6" s="1">
        <f t="shared" si="2"/>
        <v>832524.3812445309</v>
      </c>
      <c r="G6" s="1">
        <f t="shared" si="2"/>
        <v>853337.49077564408</v>
      </c>
      <c r="H6" s="1">
        <f t="shared" si="2"/>
        <v>874670.92804503511</v>
      </c>
      <c r="I6" s="22">
        <f>H6/H$9</f>
        <v>7.7790575455180099E-3</v>
      </c>
      <c r="J6" s="1"/>
      <c r="K6" s="7" t="s">
        <v>2</v>
      </c>
      <c r="L6" s="3">
        <v>549340</v>
      </c>
      <c r="M6" s="2">
        <v>694384</v>
      </c>
      <c r="N6" s="2">
        <v>728141</v>
      </c>
      <c r="O6" s="3">
        <v>754226</v>
      </c>
      <c r="Q6" s="7" t="s">
        <v>2</v>
      </c>
      <c r="S6" s="4">
        <f t="shared" si="0"/>
        <v>0.26403320348054027</v>
      </c>
      <c r="T6" s="4">
        <f t="shared" si="0"/>
        <v>4.8614311389663357E-2</v>
      </c>
      <c r="U6" s="4">
        <f t="shared" si="0"/>
        <v>3.5824105496050904E-2</v>
      </c>
      <c r="V6" s="5"/>
    </row>
    <row r="7" spans="1:22" x14ac:dyDescent="0.3">
      <c r="A7" s="7" t="s">
        <v>4</v>
      </c>
      <c r="B7" s="1">
        <v>3453050</v>
      </c>
      <c r="C7" s="1">
        <f t="shared" si="2"/>
        <v>3539376.2499999995</v>
      </c>
      <c r="D7" s="1">
        <f t="shared" si="2"/>
        <v>3627860.6562499991</v>
      </c>
      <c r="E7" s="1">
        <f t="shared" si="2"/>
        <v>3718557.1726562488</v>
      </c>
      <c r="F7" s="1">
        <f t="shared" si="2"/>
        <v>3811521.1019726545</v>
      </c>
      <c r="G7" s="1">
        <f t="shared" si="2"/>
        <v>3906809.1295219706</v>
      </c>
      <c r="H7" s="1">
        <f t="shared" si="2"/>
        <v>4004479.3577600196</v>
      </c>
      <c r="I7" s="22">
        <f>H7/H$9</f>
        <v>3.5614623014256955E-2</v>
      </c>
      <c r="J7" s="1"/>
      <c r="K7" s="7" t="s">
        <v>4</v>
      </c>
      <c r="L7" s="3">
        <v>3060663</v>
      </c>
      <c r="M7" s="2">
        <v>3719050</v>
      </c>
      <c r="N7" s="2">
        <v>3628425</v>
      </c>
      <c r="O7" s="3">
        <v>3453050</v>
      </c>
      <c r="Q7" s="7" t="s">
        <v>4</v>
      </c>
      <c r="S7" s="4">
        <f t="shared" si="0"/>
        <v>0.21511254260923204</v>
      </c>
      <c r="T7" s="4">
        <f t="shared" si="0"/>
        <v>-2.4367782094889823E-2</v>
      </c>
      <c r="U7" s="4">
        <f t="shared" si="0"/>
        <v>-4.8333643385215348E-2</v>
      </c>
      <c r="V7" s="5"/>
    </row>
    <row r="8" spans="1:22" x14ac:dyDescent="0.3">
      <c r="A8" s="7" t="s">
        <v>5</v>
      </c>
      <c r="B8" s="1">
        <v>413190</v>
      </c>
      <c r="C8" s="1">
        <f t="shared" si="2"/>
        <v>423519.74999999994</v>
      </c>
      <c r="D8" s="1">
        <f t="shared" si="2"/>
        <v>434107.74374999991</v>
      </c>
      <c r="E8" s="1">
        <f t="shared" si="2"/>
        <v>444960.43734374986</v>
      </c>
      <c r="F8" s="1">
        <f t="shared" si="2"/>
        <v>456084.44827734359</v>
      </c>
      <c r="G8" s="1">
        <f t="shared" si="2"/>
        <v>467486.55948427715</v>
      </c>
      <c r="H8" s="1">
        <f t="shared" si="2"/>
        <v>479173.72347138403</v>
      </c>
      <c r="I8" s="22">
        <f>H8/H$9</f>
        <v>4.2616255435805536E-3</v>
      </c>
      <c r="J8" s="1"/>
      <c r="K8" s="7" t="s">
        <v>5</v>
      </c>
      <c r="L8" s="2">
        <v>296000</v>
      </c>
      <c r="M8" s="2">
        <v>392750</v>
      </c>
      <c r="N8" s="3">
        <v>392750</v>
      </c>
      <c r="O8" s="3">
        <v>413190</v>
      </c>
      <c r="Q8" s="7" t="s">
        <v>5</v>
      </c>
      <c r="S8" s="4">
        <f t="shared" si="0"/>
        <v>0.32685810810810811</v>
      </c>
      <c r="T8" s="4">
        <f t="shared" si="0"/>
        <v>0</v>
      </c>
      <c r="U8" s="4">
        <f t="shared" si="0"/>
        <v>5.2043284532145129E-2</v>
      </c>
      <c r="V8" s="5"/>
    </row>
    <row r="9" spans="1:22" x14ac:dyDescent="0.3">
      <c r="A9" s="7" t="s">
        <v>6</v>
      </c>
      <c r="B9" s="10">
        <f>SUM(B3:B8)</f>
        <v>96955961</v>
      </c>
      <c r="C9" s="10">
        <f>SUM(C3:C8)</f>
        <v>99379860.024999991</v>
      </c>
      <c r="D9" s="10">
        <f>SUM(D3:D8)</f>
        <v>101864356.52562499</v>
      </c>
      <c r="E9" s="10">
        <f>SUM(E3:E8)</f>
        <v>104410965.4387656</v>
      </c>
      <c r="F9" s="10">
        <f>SUM(F3:F8)</f>
        <v>107021239.57473472</v>
      </c>
      <c r="G9" s="10">
        <f>SUM(G3:G8)</f>
        <v>109696770.56410308</v>
      </c>
      <c r="H9" s="10">
        <f>SUM(H3:H8)</f>
        <v>112439189.82820566</v>
      </c>
      <c r="I9" s="10"/>
      <c r="J9" s="10"/>
      <c r="K9" s="7" t="s">
        <v>6</v>
      </c>
      <c r="L9" s="13">
        <f>SUM(L3:L8)</f>
        <v>85054102</v>
      </c>
      <c r="M9" s="13">
        <f>SUM(M3:M8)</f>
        <v>88894745</v>
      </c>
      <c r="N9" s="13">
        <f>SUM(N3:N8)</f>
        <v>91335976</v>
      </c>
      <c r="O9" s="13">
        <f>SUM(O3:O8)</f>
        <v>96955961</v>
      </c>
      <c r="Q9" s="7" t="s">
        <v>6</v>
      </c>
      <c r="R9" s="7"/>
      <c r="S9" s="14">
        <f t="shared" si="0"/>
        <v>4.5155294214969194E-2</v>
      </c>
      <c r="T9" s="14">
        <f t="shared" si="0"/>
        <v>2.7462039516509103E-2</v>
      </c>
      <c r="U9" s="14">
        <f t="shared" si="0"/>
        <v>6.1530902127766171E-2</v>
      </c>
    </row>
    <row r="10" spans="1:22" x14ac:dyDescent="0.3">
      <c r="A10" s="18" t="s">
        <v>14</v>
      </c>
      <c r="B10" s="22">
        <f>B8/B9</f>
        <v>4.2616255435805545E-3</v>
      </c>
      <c r="C10" s="22">
        <f>C8/C9</f>
        <v>4.2616255435805536E-3</v>
      </c>
      <c r="D10" s="22">
        <f>D8/D9</f>
        <v>4.2616255435805536E-3</v>
      </c>
      <c r="E10" s="22">
        <f>E8/E9</f>
        <v>4.2616255435805536E-3</v>
      </c>
      <c r="F10" s="22">
        <f>F8/F9</f>
        <v>4.2616255435805545E-3</v>
      </c>
      <c r="G10" s="22">
        <f>G8/G9</f>
        <v>4.2616255435805545E-3</v>
      </c>
      <c r="H10" s="22">
        <f>H8/H9</f>
        <v>4.2616255435805536E-3</v>
      </c>
      <c r="I10" s="22"/>
      <c r="J10" s="22"/>
      <c r="K10" s="18" t="s">
        <v>17</v>
      </c>
      <c r="L10" s="22">
        <f>L8/L9</f>
        <v>3.4801378539038598E-3</v>
      </c>
      <c r="M10" s="22">
        <f>M8/M9</f>
        <v>4.4181464269907071E-3</v>
      </c>
      <c r="N10" s="22">
        <f>N8/N9</f>
        <v>4.3000580625535767E-3</v>
      </c>
      <c r="O10" s="22">
        <f>O8/O9</f>
        <v>4.2616255435805545E-3</v>
      </c>
    </row>
    <row r="11" spans="1:22" x14ac:dyDescent="0.3">
      <c r="A11" s="19"/>
      <c r="B11" s="20"/>
      <c r="C11" s="20"/>
      <c r="D11" s="21"/>
      <c r="E11" s="20"/>
      <c r="F11" s="20"/>
      <c r="G11" s="20"/>
      <c r="H11" s="20"/>
      <c r="I11" s="20"/>
      <c r="J11" s="20"/>
    </row>
    <row r="12" spans="1:22" s="26" customFormat="1" x14ac:dyDescent="0.3">
      <c r="B12" s="27"/>
      <c r="C12" s="27"/>
      <c r="D12" s="24"/>
      <c r="E12" s="27"/>
      <c r="F12" s="27"/>
    </row>
    <row r="13" spans="1:22" x14ac:dyDescent="0.3">
      <c r="A13" s="29" t="s">
        <v>32</v>
      </c>
      <c r="B13" s="29"/>
      <c r="C13" s="29"/>
      <c r="D13" s="29"/>
      <c r="E13" s="29"/>
      <c r="F13" s="29"/>
      <c r="G13" s="29"/>
      <c r="H13" s="29"/>
      <c r="I13" s="29"/>
      <c r="K13" s="2" t="s">
        <v>13</v>
      </c>
    </row>
    <row r="14" spans="1:22" ht="28.8" x14ac:dyDescent="0.3">
      <c r="B14" s="7">
        <v>2018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33</v>
      </c>
      <c r="H14" s="8" t="s">
        <v>34</v>
      </c>
      <c r="I14" s="8" t="s">
        <v>42</v>
      </c>
      <c r="K14" s="12" t="s">
        <v>11</v>
      </c>
      <c r="L14" s="7">
        <v>2015</v>
      </c>
      <c r="M14" s="7">
        <v>2016</v>
      </c>
      <c r="N14" s="7">
        <v>2017</v>
      </c>
      <c r="O14" s="7">
        <v>2018</v>
      </c>
      <c r="Q14" s="12" t="s">
        <v>12</v>
      </c>
      <c r="R14" s="7">
        <v>2015</v>
      </c>
      <c r="S14" s="7">
        <v>2016</v>
      </c>
      <c r="T14" s="7">
        <v>2017</v>
      </c>
      <c r="U14" s="7">
        <v>2018</v>
      </c>
    </row>
    <row r="15" spans="1:22" x14ac:dyDescent="0.3">
      <c r="A15" s="7" t="s">
        <v>0</v>
      </c>
      <c r="B15" s="1">
        <v>44528554</v>
      </c>
      <c r="C15" s="1">
        <f>B15*1.025+B15*0.01</f>
        <v>46087053.389999993</v>
      </c>
      <c r="D15" s="1">
        <f>C15*1.025+C15*0.01</f>
        <v>47700100.25864999</v>
      </c>
      <c r="E15" s="1">
        <f>D15*1.025+D15*0.01</f>
        <v>49369603.767702736</v>
      </c>
      <c r="F15" s="1">
        <f>E15*1.025+E15*0.01</f>
        <v>51097539.899572328</v>
      </c>
      <c r="G15" s="1">
        <f>F15*1.025+F15*0.01</f>
        <v>52885953.796057351</v>
      </c>
      <c r="H15" s="1">
        <f>G15*1.025+G15*0.01</f>
        <v>54736962.178919353</v>
      </c>
      <c r="I15" s="22">
        <f>H15/H$21</f>
        <v>0.45926576912584055</v>
      </c>
      <c r="K15" s="7" t="s">
        <v>0</v>
      </c>
      <c r="L15" s="3">
        <v>38392589</v>
      </c>
      <c r="M15" s="2">
        <v>39816112</v>
      </c>
      <c r="N15" s="2">
        <v>40933331</v>
      </c>
      <c r="O15" s="3">
        <v>44528554</v>
      </c>
      <c r="Q15" s="7" t="s">
        <v>0</v>
      </c>
      <c r="S15" s="4">
        <f t="shared" ref="S15:U21" si="3">(M15-L15)/L15</f>
        <v>3.707806733221352E-2</v>
      </c>
      <c r="T15" s="4">
        <f t="shared" si="3"/>
        <v>2.8059469995463143E-2</v>
      </c>
      <c r="U15" s="4">
        <f t="shared" si="3"/>
        <v>8.7831185788422639E-2</v>
      </c>
      <c r="V15" s="5"/>
    </row>
    <row r="16" spans="1:22" x14ac:dyDescent="0.3">
      <c r="A16" s="7" t="s">
        <v>1</v>
      </c>
      <c r="B16" s="1">
        <v>23698762</v>
      </c>
      <c r="C16" s="1">
        <f>B16*1.025+B16*0.01</f>
        <v>24528218.669999998</v>
      </c>
      <c r="D16" s="1">
        <f>C16*1.025+C16*0.01</f>
        <v>25386706.323449995</v>
      </c>
      <c r="E16" s="1">
        <f>D16*1.025+D16*0.01</f>
        <v>26275241.044770744</v>
      </c>
      <c r="F16" s="1">
        <f>E16*1.025+E16*0.01</f>
        <v>27194874.481337719</v>
      </c>
      <c r="G16" s="1">
        <f>F16*1.025+F16*0.01</f>
        <v>28146695.088184539</v>
      </c>
      <c r="H16" s="1">
        <f>G16*1.025+G16*0.01</f>
        <v>29131829.416270997</v>
      </c>
      <c r="I16" s="22">
        <f>H16/H$21</f>
        <v>0.24442810690102912</v>
      </c>
      <c r="K16" s="7" t="s">
        <v>1</v>
      </c>
      <c r="L16" s="3">
        <v>21415348</v>
      </c>
      <c r="M16" s="2">
        <v>22136184</v>
      </c>
      <c r="N16" s="2">
        <v>22879134</v>
      </c>
      <c r="O16" s="3">
        <v>23698762</v>
      </c>
      <c r="Q16" s="7" t="s">
        <v>1</v>
      </c>
      <c r="S16" s="4">
        <f t="shared" si="3"/>
        <v>3.3659784561987975E-2</v>
      </c>
      <c r="T16" s="4">
        <f t="shared" si="3"/>
        <v>3.3562695358874864E-2</v>
      </c>
      <c r="U16" s="4">
        <f t="shared" si="3"/>
        <v>3.5824258033542701E-2</v>
      </c>
      <c r="V16" s="5"/>
    </row>
    <row r="17" spans="1:22" x14ac:dyDescent="0.3">
      <c r="A17" s="7" t="s">
        <v>3</v>
      </c>
      <c r="B17" s="1">
        <v>24108179</v>
      </c>
      <c r="C17" s="1">
        <f>B17*1.025+B17*0.01</f>
        <v>24951965.264999997</v>
      </c>
      <c r="D17" s="1">
        <f>C17*1.025+C17*0.01</f>
        <v>25825284.049274992</v>
      </c>
      <c r="E17" s="1">
        <f>D17*1.025+D17*0.01</f>
        <v>26729168.990999617</v>
      </c>
      <c r="F17" s="1">
        <f>E17*1.025+E17*0.01</f>
        <v>27664689.905684598</v>
      </c>
      <c r="G17" s="1">
        <f>F17*1.025+F17*0.01</f>
        <v>28632954.052383553</v>
      </c>
      <c r="H17" s="1">
        <f>G17*1.025+G17*0.01</f>
        <v>29635107.444216974</v>
      </c>
      <c r="I17" s="22">
        <f>H17/H$21</f>
        <v>0.24865081786977489</v>
      </c>
      <c r="K17" s="7" t="s">
        <v>3</v>
      </c>
      <c r="L17" s="3">
        <v>21340162</v>
      </c>
      <c r="M17" s="2">
        <v>22136265</v>
      </c>
      <c r="N17" s="2">
        <v>22774195</v>
      </c>
      <c r="O17" s="3">
        <v>24108179</v>
      </c>
      <c r="Q17" s="7" t="s">
        <v>3</v>
      </c>
      <c r="S17" s="4">
        <f t="shared" si="3"/>
        <v>3.7305386903810758E-2</v>
      </c>
      <c r="T17" s="4">
        <f t="shared" si="3"/>
        <v>2.8818321428660164E-2</v>
      </c>
      <c r="U17" s="4">
        <f t="shared" si="3"/>
        <v>5.8574364538461182E-2</v>
      </c>
      <c r="V17" s="5"/>
    </row>
    <row r="18" spans="1:22" x14ac:dyDescent="0.3">
      <c r="A18" s="7" t="s">
        <v>2</v>
      </c>
      <c r="B18" s="1">
        <v>754226</v>
      </c>
      <c r="C18" s="1">
        <f>B18*1.025+B18*0.01</f>
        <v>780623.90999999992</v>
      </c>
      <c r="D18" s="1">
        <f>C18*1.025+C18*0.01</f>
        <v>807945.74684999988</v>
      </c>
      <c r="E18" s="1">
        <f>D18*1.025+D18*0.01</f>
        <v>836223.84798974986</v>
      </c>
      <c r="F18" s="1">
        <f>E18*1.025+E18*0.01</f>
        <v>865491.68266939104</v>
      </c>
      <c r="G18" s="1">
        <f>F18*1.025+F18*0.01</f>
        <v>895783.89156281971</v>
      </c>
      <c r="H18" s="1">
        <f>G18*1.025+G18*0.01</f>
        <v>927136.32776751823</v>
      </c>
      <c r="I18" s="22">
        <f>H18/H$21</f>
        <v>7.7790575455180125E-3</v>
      </c>
      <c r="K18" s="7" t="s">
        <v>2</v>
      </c>
      <c r="L18" s="3">
        <v>549340</v>
      </c>
      <c r="M18" s="2">
        <v>694384</v>
      </c>
      <c r="N18" s="2">
        <v>728141</v>
      </c>
      <c r="O18" s="3">
        <v>754226</v>
      </c>
      <c r="Q18" s="7" t="s">
        <v>2</v>
      </c>
      <c r="S18" s="4">
        <f t="shared" si="3"/>
        <v>0.26403320348054027</v>
      </c>
      <c r="T18" s="4">
        <f t="shared" si="3"/>
        <v>4.8614311389663357E-2</v>
      </c>
      <c r="U18" s="4">
        <f t="shared" si="3"/>
        <v>3.5824105496050904E-2</v>
      </c>
      <c r="V18" s="5"/>
    </row>
    <row r="19" spans="1:22" x14ac:dyDescent="0.3">
      <c r="A19" s="7" t="s">
        <v>4</v>
      </c>
      <c r="B19" s="1">
        <v>3453050</v>
      </c>
      <c r="C19" s="1">
        <f>B19*1.025+B19*0.01</f>
        <v>3573906.7499999995</v>
      </c>
      <c r="D19" s="1">
        <f>C19*1.025+C19*0.01</f>
        <v>3698993.4862499991</v>
      </c>
      <c r="E19" s="1">
        <f>D19*1.025+D19*0.01</f>
        <v>3828458.2582687489</v>
      </c>
      <c r="F19" s="1">
        <f>E19*1.025+E19*0.01</f>
        <v>3962454.2973081549</v>
      </c>
      <c r="G19" s="1">
        <f>F19*1.025+F19*0.01</f>
        <v>4101140.1977139399</v>
      </c>
      <c r="H19" s="1">
        <f>G19*1.025+G19*0.01</f>
        <v>4244680.1046339273</v>
      </c>
      <c r="I19" s="22">
        <f>H19/H$21</f>
        <v>3.5614623014256962E-2</v>
      </c>
      <c r="K19" s="7" t="s">
        <v>4</v>
      </c>
      <c r="L19" s="3">
        <v>3060663</v>
      </c>
      <c r="M19" s="2">
        <v>3719050</v>
      </c>
      <c r="N19" s="2">
        <v>3628425</v>
      </c>
      <c r="O19" s="3">
        <v>3453050</v>
      </c>
      <c r="Q19" s="7" t="s">
        <v>4</v>
      </c>
      <c r="S19" s="4">
        <f t="shared" si="3"/>
        <v>0.21511254260923204</v>
      </c>
      <c r="T19" s="4">
        <f t="shared" si="3"/>
        <v>-2.4367782094889823E-2</v>
      </c>
      <c r="U19" s="4">
        <f t="shared" si="3"/>
        <v>-4.8333643385215348E-2</v>
      </c>
      <c r="V19" s="5"/>
    </row>
    <row r="20" spans="1:22" x14ac:dyDescent="0.3">
      <c r="A20" s="7" t="s">
        <v>5</v>
      </c>
      <c r="B20" s="1">
        <v>413190</v>
      </c>
      <c r="C20" s="1">
        <f>B20*1.025+B20*0.01</f>
        <v>427651.64999999997</v>
      </c>
      <c r="D20" s="1">
        <f>C20*1.025+C20*0.01</f>
        <v>442619.45774999994</v>
      </c>
      <c r="E20" s="1">
        <f>D20*1.025+D20*0.01</f>
        <v>458111.13877124991</v>
      </c>
      <c r="F20" s="1">
        <f>E20*1.025+E20*0.01</f>
        <v>474145.0286282436</v>
      </c>
      <c r="G20" s="1">
        <f>F20*1.025+F20*0.01</f>
        <v>490740.10463023209</v>
      </c>
      <c r="H20" s="1">
        <f>G20*1.025+G20*0.01</f>
        <v>507916.00829229021</v>
      </c>
      <c r="I20" s="22">
        <f>H20/H$21</f>
        <v>4.2616255435805554E-3</v>
      </c>
      <c r="K20" s="7" t="s">
        <v>5</v>
      </c>
      <c r="L20" s="2">
        <v>296000</v>
      </c>
      <c r="M20" s="2">
        <v>392750</v>
      </c>
      <c r="N20" s="3">
        <v>392750</v>
      </c>
      <c r="O20" s="3">
        <v>413190</v>
      </c>
      <c r="Q20" s="7" t="s">
        <v>5</v>
      </c>
      <c r="S20" s="4">
        <f t="shared" si="3"/>
        <v>0.32685810810810811</v>
      </c>
      <c r="T20" s="4">
        <f t="shared" si="3"/>
        <v>0</v>
      </c>
      <c r="U20" s="4">
        <f t="shared" si="3"/>
        <v>5.2043284532145129E-2</v>
      </c>
      <c r="V20" s="5"/>
    </row>
    <row r="21" spans="1:22" x14ac:dyDescent="0.3">
      <c r="A21" s="7" t="s">
        <v>6</v>
      </c>
      <c r="B21" s="10">
        <f>SUM(B15:B20)</f>
        <v>96955961</v>
      </c>
      <c r="C21" s="10">
        <f>SUM(C15:C20)</f>
        <v>100349419.63499999</v>
      </c>
      <c r="D21" s="10">
        <f>SUM(D15:D20)</f>
        <v>103861649.32222497</v>
      </c>
      <c r="E21" s="10">
        <f>SUM(E15:E20)</f>
        <v>107496807.04850283</v>
      </c>
      <c r="F21" s="10">
        <f>SUM(F15:F20)</f>
        <v>111259195.29520042</v>
      </c>
      <c r="G21" s="10">
        <f>SUM(G15:G20)</f>
        <v>115153267.13053244</v>
      </c>
      <c r="H21" s="10">
        <f>SUM(H15:H20)</f>
        <v>119183631.48010105</v>
      </c>
      <c r="I21" s="10"/>
      <c r="K21" s="7" t="s">
        <v>6</v>
      </c>
      <c r="L21" s="13">
        <f>SUM(L15:L20)</f>
        <v>85054102</v>
      </c>
      <c r="M21" s="13">
        <f>SUM(M15:M20)</f>
        <v>88894745</v>
      </c>
      <c r="N21" s="13">
        <f>SUM(N15:N20)</f>
        <v>91335976</v>
      </c>
      <c r="O21" s="13">
        <f>SUM(O15:O20)</f>
        <v>96955961</v>
      </c>
      <c r="Q21" s="7" t="s">
        <v>6</v>
      </c>
      <c r="R21" s="7"/>
      <c r="S21" s="14">
        <f t="shared" si="3"/>
        <v>4.5155294214969194E-2</v>
      </c>
      <c r="T21" s="14">
        <f t="shared" si="3"/>
        <v>2.7462039516509103E-2</v>
      </c>
      <c r="U21" s="14">
        <f t="shared" si="3"/>
        <v>6.1530902127766171E-2</v>
      </c>
    </row>
    <row r="22" spans="1:22" x14ac:dyDescent="0.3">
      <c r="A22" s="18" t="s">
        <v>14</v>
      </c>
      <c r="B22" s="22">
        <f>B20/B21</f>
        <v>4.2616255435805545E-3</v>
      </c>
      <c r="C22" s="22">
        <f>C20/C21</f>
        <v>4.2616255435805545E-3</v>
      </c>
      <c r="D22" s="22">
        <f>D20/D21</f>
        <v>4.2616255435805545E-3</v>
      </c>
      <c r="E22" s="22">
        <f>E20/E21</f>
        <v>4.2616255435805554E-3</v>
      </c>
      <c r="F22" s="22">
        <f>F20/F21</f>
        <v>4.2616255435805545E-3</v>
      </c>
      <c r="G22" s="22">
        <f>G20/G21</f>
        <v>4.2616255435805545E-3</v>
      </c>
      <c r="H22" s="22">
        <f>H20/H21</f>
        <v>4.2616255435805554E-3</v>
      </c>
      <c r="I22" s="22"/>
      <c r="K22" s="18" t="s">
        <v>17</v>
      </c>
      <c r="L22" s="22">
        <f>L20/L21</f>
        <v>3.4801378539038598E-3</v>
      </c>
      <c r="M22" s="22">
        <f>M20/M21</f>
        <v>4.4181464269907071E-3</v>
      </c>
      <c r="N22" s="22">
        <f>N20/N21</f>
        <v>4.3000580625535767E-3</v>
      </c>
      <c r="O22" s="22">
        <f>O20/O21</f>
        <v>4.2616255435805545E-3</v>
      </c>
    </row>
    <row r="23" spans="1:22" x14ac:dyDescent="0.3">
      <c r="A23" s="19"/>
      <c r="B23" s="20"/>
      <c r="C23" s="20"/>
      <c r="D23" s="21"/>
      <c r="E23" s="20"/>
      <c r="F23" s="20"/>
      <c r="G23" s="20"/>
      <c r="H23" s="20"/>
      <c r="I23" s="20"/>
    </row>
    <row r="24" spans="1:22" x14ac:dyDescent="0.3">
      <c r="H24" s="9"/>
      <c r="I24" s="9"/>
      <c r="J24" s="9"/>
    </row>
    <row r="25" spans="1:22" ht="38.4" customHeight="1" x14ac:dyDescent="0.3">
      <c r="A25" s="28" t="s">
        <v>48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22" ht="43.2" x14ac:dyDescent="0.3">
      <c r="B26" s="7">
        <v>2018</v>
      </c>
      <c r="C26" s="8" t="s">
        <v>37</v>
      </c>
      <c r="D26" s="8" t="s">
        <v>40</v>
      </c>
      <c r="E26" s="8" t="s">
        <v>41</v>
      </c>
      <c r="F26" s="8" t="s">
        <v>38</v>
      </c>
      <c r="G26" s="8" t="s">
        <v>39</v>
      </c>
      <c r="H26" s="8" t="s">
        <v>34</v>
      </c>
      <c r="I26" s="8" t="s">
        <v>42</v>
      </c>
      <c r="J26" s="8"/>
    </row>
    <row r="27" spans="1:22" x14ac:dyDescent="0.3">
      <c r="A27" s="15" t="s">
        <v>0</v>
      </c>
      <c r="B27" s="16">
        <v>44528554</v>
      </c>
      <c r="C27" s="17">
        <f>B27*1.025+(B27*0.0075)-(B27*0.001)</f>
        <v>45931203.450999998</v>
      </c>
      <c r="D27" s="17">
        <f>C27*1.025+(C27*0.0075)-(C27*0.001)</f>
        <v>47378036.359706491</v>
      </c>
      <c r="E27" s="17">
        <f>D27*1.025+(D27*0.0075)-(D27*0.001)</f>
        <v>48870444.505037241</v>
      </c>
      <c r="F27" s="17">
        <f>E27*1.025+(E27*0.0075)-(E27*0.001)</f>
        <v>50409863.506945908</v>
      </c>
      <c r="G27" s="17">
        <f>F27*1.025+(F27*0.0075)-(F27*0.001)</f>
        <v>51997774.207414702</v>
      </c>
      <c r="H27" s="17">
        <f>G27*1.025+(G27*0.01)</f>
        <v>53817696.304674208</v>
      </c>
      <c r="I27" s="22">
        <f>H27/H$33</f>
        <v>0.45152877962894639</v>
      </c>
      <c r="J27" s="17"/>
    </row>
    <row r="28" spans="1:22" x14ac:dyDescent="0.3">
      <c r="A28" s="15" t="s">
        <v>1</v>
      </c>
      <c r="B28" s="16">
        <v>23698762</v>
      </c>
      <c r="C28" s="17">
        <f>B28*1.025+(B28*0.0075)-(B28*0.001)</f>
        <v>24445273.002999999</v>
      </c>
      <c r="D28" s="17">
        <f>C28*1.025+(C28*0.0075)-(C28*0.001)</f>
        <v>25215299.102594495</v>
      </c>
      <c r="E28" s="17">
        <f>D28*1.025+(D28*0.0075)-(D28*0.001)</f>
        <v>26009581.02432622</v>
      </c>
      <c r="F28" s="17">
        <f>E28*1.025+(E28*0.0075)-(E28*0.001)</f>
        <v>26828882.826592494</v>
      </c>
      <c r="G28" s="17">
        <f>F28*1.025+(F28*0.0075)-(F28*0.001)</f>
        <v>27673992.635630153</v>
      </c>
      <c r="H28" s="17">
        <f>G28*1.025+(G28*0.01)</f>
        <v>28642582.377877206</v>
      </c>
      <c r="I28" s="22">
        <f>H28/H$33</f>
        <v>0.240310365447233</v>
      </c>
      <c r="J28" s="17"/>
    </row>
    <row r="29" spans="1:22" x14ac:dyDescent="0.3">
      <c r="A29" s="15" t="s">
        <v>3</v>
      </c>
      <c r="B29" s="16">
        <v>24108179</v>
      </c>
      <c r="C29" s="17">
        <f>B29*1.025+(B29*0.0075)-(B29*0.001)</f>
        <v>24867586.638499998</v>
      </c>
      <c r="D29" s="17">
        <f>C29*1.025+(C29*0.0075)-(C29*0.001)</f>
        <v>25650915.617612746</v>
      </c>
      <c r="E29" s="17">
        <f>D29*1.025+(D29*0.0075)-(D29*0.001)</f>
        <v>26458919.459567543</v>
      </c>
      <c r="F29" s="17">
        <f>E29*1.025+(E29*0.0075)-(E29*0.001)</f>
        <v>27292375.422543921</v>
      </c>
      <c r="G29" s="17">
        <f>F29*1.025+(F29*0.0075)-(F29*0.001)</f>
        <v>28152085.248354051</v>
      </c>
      <c r="H29" s="17">
        <f>G29*1.025+(G29*0.01)</f>
        <v>29137408.23204644</v>
      </c>
      <c r="I29" s="22">
        <f>H29/H$33</f>
        <v>0.24446193880327205</v>
      </c>
      <c r="J29" s="17"/>
    </row>
    <row r="30" spans="1:22" x14ac:dyDescent="0.3">
      <c r="A30" s="7" t="s">
        <v>2</v>
      </c>
      <c r="B30" s="1">
        <v>754226</v>
      </c>
      <c r="C30" s="17">
        <f>B30*1.025+(B30*0.0075)-(B30*0.001)</f>
        <v>777984.11899999983</v>
      </c>
      <c r="D30" s="17">
        <f>C30*1.025+(C30*0.0075)-(C30*0.001)</f>
        <v>802490.61874849978</v>
      </c>
      <c r="E30" s="17">
        <f>D30*1.025+(D30*0.0075)-(D30*0.001)</f>
        <v>827769.07323907746</v>
      </c>
      <c r="F30" s="17">
        <f>E30*1.025+(E30*0.0075)-(E30*0.001)</f>
        <v>853843.79904610838</v>
      </c>
      <c r="G30" s="17">
        <f>F30*1.025+(F30*0.0075)-(F30*0.001)</f>
        <v>880739.87871606066</v>
      </c>
      <c r="H30" s="17">
        <f>G30*1.025+(G30*0.01)</f>
        <v>911565.77447112277</v>
      </c>
      <c r="I30" s="22">
        <f>H30/H$33</f>
        <v>7.6480081824444992E-3</v>
      </c>
      <c r="J30" s="17"/>
    </row>
    <row r="31" spans="1:22" x14ac:dyDescent="0.3">
      <c r="A31" s="7" t="s">
        <v>4</v>
      </c>
      <c r="B31" s="1">
        <v>3453050</v>
      </c>
      <c r="C31" s="17">
        <f>B31*1.025+(B31*0.0075)-(B31*0.001)</f>
        <v>3561821.0749999997</v>
      </c>
      <c r="D31" s="17">
        <f>C31*1.025+(C31*0.0075)-(C31*0.001)</f>
        <v>3674018.4388624993</v>
      </c>
      <c r="E31" s="17">
        <f>D31*1.025+(D31*0.0075)-(D31*0.001)</f>
        <v>3789750.0196866677</v>
      </c>
      <c r="F31" s="17">
        <f>E31*1.025+(E31*0.0075)-(E31*0.001)</f>
        <v>3909127.1453067972</v>
      </c>
      <c r="G31" s="17">
        <f>F31*1.025+(F31*0.0075)-(F31*0.001)</f>
        <v>4032264.6503839609</v>
      </c>
      <c r="H31" s="17">
        <f>G31*1.025+(G31*0.01)</f>
        <v>4173393.9131473992</v>
      </c>
      <c r="I31" s="22">
        <f>H31/H$33</f>
        <v>3.5014643693521544E-2</v>
      </c>
      <c r="J31" s="17"/>
    </row>
    <row r="32" spans="1:22" x14ac:dyDescent="0.3">
      <c r="A32" s="7" t="s">
        <v>5</v>
      </c>
      <c r="B32" s="1">
        <v>413190</v>
      </c>
      <c r="C32" s="17">
        <f>B32*1.025+(B32*0.0075)+(0.0025*B33)+(0.001*B33)</f>
        <v>765964.53849999991</v>
      </c>
      <c r="D32" s="17">
        <f>C32*1.025+(C32*0.0075)+(0.0025*C33)+(0.001*C33)</f>
        <v>1142082.8008887498</v>
      </c>
      <c r="E32" s="17">
        <f>D32*1.025+(D32*0.0075)+(0.0025*D33)+(0.001*D33)</f>
        <v>1542720.442202081</v>
      </c>
      <c r="F32" s="17">
        <f>E32*1.025+(E32*0.0075)+(0.0025*E33)+(0.001*E33)</f>
        <v>1969106.0024078542</v>
      </c>
      <c r="G32" s="17">
        <f>F32*1.025+(F32*0.0075)+(0.0025*F33)+(0.001*F33)</f>
        <v>2422523.1429460598</v>
      </c>
      <c r="H32" s="17">
        <f>G32*1.025+(G32*0.01)</f>
        <v>2507311.4529491714</v>
      </c>
      <c r="I32" s="22">
        <f>H32/H$33</f>
        <v>2.1036264244582537E-2</v>
      </c>
      <c r="J32" s="17"/>
    </row>
    <row r="33" spans="1:11" x14ac:dyDescent="0.3">
      <c r="A33" s="7" t="s">
        <v>6</v>
      </c>
      <c r="B33" s="10">
        <f>SUM(B27:B32)</f>
        <v>96955961</v>
      </c>
      <c r="C33" s="10">
        <f>SUM(C27:C32)</f>
        <v>100349832.825</v>
      </c>
      <c r="D33" s="10">
        <f>SUM(D27:D32)</f>
        <v>103862842.93841349</v>
      </c>
      <c r="E33" s="10">
        <f>SUM(E27:E32)</f>
        <v>107499184.52405882</v>
      </c>
      <c r="F33" s="10">
        <f>SUM(F27:F32)</f>
        <v>111263198.70284308</v>
      </c>
      <c r="G33" s="10">
        <f>SUM(G27:G32)</f>
        <v>115159379.76344499</v>
      </c>
      <c r="H33" s="10">
        <f>SUM(H27:H32)</f>
        <v>119189958.05516554</v>
      </c>
      <c r="I33" s="10"/>
      <c r="J33" s="10"/>
    </row>
    <row r="35" spans="1:11" x14ac:dyDescent="0.3">
      <c r="A35" s="18" t="s">
        <v>14</v>
      </c>
      <c r="B35" s="22">
        <f>B32/B33</f>
        <v>4.2616255435805545E-3</v>
      </c>
      <c r="C35" s="22">
        <f>C32/C33</f>
        <v>7.6329428454132544E-3</v>
      </c>
      <c r="D35" s="22">
        <f>D32/D33</f>
        <v>1.0996067203417099E-2</v>
      </c>
      <c r="E35" s="22">
        <f>E32/E33</f>
        <v>1.435099669855461E-2</v>
      </c>
      <c r="F35" s="22">
        <f>F32/F33</f>
        <v>1.7697729576037598E-2</v>
      </c>
      <c r="G35" s="22">
        <f>G32/G33</f>
        <v>2.1036264244582537E-2</v>
      </c>
      <c r="H35" s="22">
        <f>H32/H33</f>
        <v>2.1036264244582537E-2</v>
      </c>
      <c r="I35" s="22"/>
      <c r="J35" s="22"/>
    </row>
    <row r="36" spans="1:11" x14ac:dyDescent="0.3">
      <c r="A36" s="19"/>
      <c r="B36" s="20"/>
      <c r="C36" s="20"/>
      <c r="D36" s="21"/>
      <c r="E36" s="20"/>
      <c r="F36" s="20"/>
      <c r="G36" s="20"/>
      <c r="H36" s="20"/>
      <c r="I36" s="20"/>
      <c r="J36" s="20"/>
    </row>
    <row r="37" spans="1:11" x14ac:dyDescent="0.3">
      <c r="B37" s="4"/>
      <c r="C37" s="4"/>
      <c r="D37" s="4"/>
      <c r="E37" s="4"/>
      <c r="F37" s="4"/>
    </row>
    <row r="38" spans="1:11" ht="31.2" customHeight="1" x14ac:dyDescent="0.3">
      <c r="A38" s="28" t="s">
        <v>47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43.2" x14ac:dyDescent="0.3">
      <c r="B39" s="7">
        <v>2018</v>
      </c>
      <c r="C39" s="8" t="s">
        <v>43</v>
      </c>
      <c r="D39" s="8" t="s">
        <v>44</v>
      </c>
      <c r="E39" s="8" t="s">
        <v>45</v>
      </c>
      <c r="F39" s="8" t="s">
        <v>46</v>
      </c>
      <c r="G39" s="8" t="s">
        <v>33</v>
      </c>
      <c r="H39" s="8" t="s">
        <v>34</v>
      </c>
      <c r="I39" s="8" t="s">
        <v>42</v>
      </c>
      <c r="J39" s="8"/>
    </row>
    <row r="40" spans="1:11" x14ac:dyDescent="0.3">
      <c r="A40" s="15" t="s">
        <v>0</v>
      </c>
      <c r="B40" s="16">
        <v>44528554</v>
      </c>
      <c r="C40" s="17">
        <f>B40*1.025+(B40*0.005)-(B40*0.001)</f>
        <v>45819882.066</v>
      </c>
      <c r="D40" s="17">
        <f>C40*1.025+(C40*0.005)-(C40*0.001)</f>
        <v>47148658.645913996</v>
      </c>
      <c r="E40" s="17">
        <f>D40*1.025+(D40*0.005)-(D40*0.001)</f>
        <v>48515969.746645503</v>
      </c>
      <c r="F40" s="17">
        <f>E40*1.025+(E40*0.005)-(E40*0.001)</f>
        <v>49922932.86929822</v>
      </c>
      <c r="G40" s="17">
        <f>F40*1.025+(F40*0.01)</f>
        <v>51670235.519723654</v>
      </c>
      <c r="H40" s="17">
        <f>G40*1.025+(G40*0.01)</f>
        <v>53478693.76291398</v>
      </c>
      <c r="I40" s="22">
        <f>H40/H$46</f>
        <v>0.44868600952970705</v>
      </c>
      <c r="J40" s="17"/>
    </row>
    <row r="41" spans="1:11" x14ac:dyDescent="0.3">
      <c r="A41" s="15" t="s">
        <v>1</v>
      </c>
      <c r="B41" s="16">
        <v>23698762</v>
      </c>
      <c r="C41" s="17">
        <f>B41*1.025+(B41*0.005)-(B41*0.001)</f>
        <v>24386026.097999997</v>
      </c>
      <c r="D41" s="17">
        <f>C41*1.025+(C41*0.005)-(C41*0.001)</f>
        <v>25093220.854841996</v>
      </c>
      <c r="E41" s="17">
        <f>D41*1.025+(D41*0.005)-(D41*0.001)</f>
        <v>25820924.259632412</v>
      </c>
      <c r="F41" s="17">
        <f>E41*1.025+(E41*0.005)-(E41*0.001)</f>
        <v>26569731.063161749</v>
      </c>
      <c r="G41" s="17">
        <f>F41*1.025+(F41*0.01)</f>
        <v>27499671.650372408</v>
      </c>
      <c r="H41" s="17">
        <f>G41*1.025+(G41*0.01)</f>
        <v>28462160.15813544</v>
      </c>
      <c r="I41" s="22">
        <f>H41/H$46</f>
        <v>0.23879740070998615</v>
      </c>
      <c r="J41" s="17"/>
    </row>
    <row r="42" spans="1:11" x14ac:dyDescent="0.3">
      <c r="A42" s="15" t="s">
        <v>3</v>
      </c>
      <c r="B42" s="16">
        <v>24108179</v>
      </c>
      <c r="C42" s="17">
        <f>B42*1.025+(B42*0.005)-(B42*0.001)</f>
        <v>24807316.190999996</v>
      </c>
      <c r="D42" s="17">
        <f>C42*1.025+(C42*0.005)-(C42*0.001)</f>
        <v>25526728.360538993</v>
      </c>
      <c r="E42" s="17">
        <f>D42*1.025+(D42*0.005)-(D42*0.001)</f>
        <v>26267003.482994623</v>
      </c>
      <c r="F42" s="17">
        <f>E42*1.025+(E42*0.005)-(E42*0.001)</f>
        <v>27028746.584001467</v>
      </c>
      <c r="G42" s="17">
        <f>F42*1.025+(F42*0.01)</f>
        <v>27974752.714441516</v>
      </c>
      <c r="H42" s="17">
        <f>G42*1.025+(G42*0.01)</f>
        <v>28953869.059446964</v>
      </c>
      <c r="I42" s="22">
        <f>H42/H$46</f>
        <v>0.24292283626676672</v>
      </c>
      <c r="J42" s="17"/>
    </row>
    <row r="43" spans="1:11" x14ac:dyDescent="0.3">
      <c r="A43" s="7" t="s">
        <v>2</v>
      </c>
      <c r="B43" s="1">
        <v>754226</v>
      </c>
      <c r="C43" s="17">
        <f>B43*1.025+(B43*0.005)-(B43*0.001)</f>
        <v>776098.55399999989</v>
      </c>
      <c r="D43" s="17">
        <f>C43*1.025+(C43*0.005)-(C43*0.001)</f>
        <v>798605.41206599982</v>
      </c>
      <c r="E43" s="17">
        <f>D43*1.025+(D43*0.005)-(D43*0.001)</f>
        <v>821764.96901591378</v>
      </c>
      <c r="F43" s="17">
        <f>E43*1.025+(E43*0.005)-(E43*0.001)</f>
        <v>845596.15311737522</v>
      </c>
      <c r="G43" s="17">
        <f>F43*1.025+(F43*0.01)</f>
        <v>875192.0184764833</v>
      </c>
      <c r="H43" s="17">
        <f>G43*1.025+(G43*0.01)</f>
        <v>905823.73912316014</v>
      </c>
      <c r="I43" s="22">
        <f>H43/H$46</f>
        <v>7.5998572561676433E-3</v>
      </c>
      <c r="J43" s="17"/>
    </row>
    <row r="44" spans="1:11" x14ac:dyDescent="0.3">
      <c r="A44" s="7" t="s">
        <v>4</v>
      </c>
      <c r="B44" s="1">
        <v>3453050</v>
      </c>
      <c r="C44" s="17">
        <f>B44*1.025+(B44*0.005)-(B44*0.001)</f>
        <v>3553188.4499999997</v>
      </c>
      <c r="D44" s="17">
        <f>C44*1.025+(C44*0.005)-(C44*0.001)</f>
        <v>3656230.9150499995</v>
      </c>
      <c r="E44" s="17">
        <f>D44*1.025+(D44*0.005)-(D44*0.001)</f>
        <v>3762261.6115864492</v>
      </c>
      <c r="F44" s="17">
        <f>E44*1.025+(E44*0.005)-(E44*0.001)</f>
        <v>3871367.1983224559</v>
      </c>
      <c r="G44" s="17">
        <f>F44*1.025+(F44*0.01)</f>
        <v>4006865.0502637411</v>
      </c>
      <c r="H44" s="17">
        <f>G44*1.025+(G44*0.01)</f>
        <v>4147105.3270229716</v>
      </c>
      <c r="I44" s="22">
        <f>H44/H$46</f>
        <v>3.4794195769450642E-2</v>
      </c>
      <c r="J44" s="17"/>
    </row>
    <row r="45" spans="1:11" x14ac:dyDescent="0.3">
      <c r="A45" s="7" t="s">
        <v>5</v>
      </c>
      <c r="B45" s="1">
        <v>413190</v>
      </c>
      <c r="C45" s="17">
        <f>B45*1.025+(B45*0.005)+(0.005*B46)+(0.001*B46)</f>
        <v>1007321.4659999999</v>
      </c>
      <c r="D45" s="17">
        <f>C45*1.025+(C45*0.005)+(0.005*C46)+(0.001*C46)</f>
        <v>1639640.1069299998</v>
      </c>
      <c r="E45" s="17">
        <f>D45*1.025+(D45*0.005)+(0.005*D46)+(0.001*D46)</f>
        <v>2312007.8159099454</v>
      </c>
      <c r="F45" s="17">
        <f>E45*1.025+(E45*0.005)+(0.005*E46)+(0.001*E46)</f>
        <v>3026367.641701953</v>
      </c>
      <c r="G45" s="17">
        <f>F45*1.025+(F45*0.01)</f>
        <v>3132290.5091615212</v>
      </c>
      <c r="H45" s="17">
        <f>G45*1.025+(G45*0.01)</f>
        <v>3241920.6769821742</v>
      </c>
      <c r="I45" s="22">
        <f>H45/H$46</f>
        <v>2.7199700467921802E-2</v>
      </c>
      <c r="J45" s="17"/>
    </row>
    <row r="46" spans="1:11" x14ac:dyDescent="0.3">
      <c r="A46" s="7" t="s">
        <v>6</v>
      </c>
      <c r="B46" s="10">
        <f>SUM(B40:B45)</f>
        <v>96955961</v>
      </c>
      <c r="C46" s="10">
        <f>SUM(C40:C45)</f>
        <v>100349832.82500002</v>
      </c>
      <c r="D46" s="10">
        <f>SUM(D40:D45)</f>
        <v>103863084.29534099</v>
      </c>
      <c r="E46" s="10">
        <f>SUM(E40:E45)</f>
        <v>107499931.88578485</v>
      </c>
      <c r="F46" s="10">
        <f>SUM(F40:F45)</f>
        <v>111264741.50960322</v>
      </c>
      <c r="G46" s="10">
        <f>SUM(G40:G45)</f>
        <v>115159007.46243933</v>
      </c>
      <c r="H46" s="10">
        <f>SUM(H40:H45)</f>
        <v>119189572.72362469</v>
      </c>
      <c r="I46" s="10"/>
      <c r="J46" s="10"/>
    </row>
    <row r="48" spans="1:11" x14ac:dyDescent="0.3">
      <c r="A48" s="18" t="s">
        <v>14</v>
      </c>
      <c r="B48" s="22">
        <f>B45/B46</f>
        <v>4.2616255435805545E-3</v>
      </c>
      <c r="C48" s="22">
        <f>C45/C46</f>
        <v>1.0038098097848024E-2</v>
      </c>
      <c r="D48" s="22">
        <f>D45/D46</f>
        <v>1.5786553211414207E-2</v>
      </c>
      <c r="E48" s="22">
        <f>E45/E46</f>
        <v>2.1507063077643416E-2</v>
      </c>
      <c r="F48" s="25">
        <f>F45/F46</f>
        <v>2.7199700467921802E-2</v>
      </c>
      <c r="G48" s="22">
        <f>G45/G46</f>
        <v>2.7199700467921802E-2</v>
      </c>
      <c r="H48" s="22">
        <f>H45/H46</f>
        <v>2.7199700467921802E-2</v>
      </c>
      <c r="I48" s="22"/>
      <c r="J48" s="22"/>
    </row>
    <row r="50" spans="2:2" x14ac:dyDescent="0.3">
      <c r="B50" s="6"/>
    </row>
  </sheetData>
  <mergeCells count="4">
    <mergeCell ref="A38:K38"/>
    <mergeCell ref="A25:J25"/>
    <mergeCell ref="A13:I13"/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Growth</vt:lpstr>
      <vt:lpstr>New Growth and Realized Efficie</vt:lpstr>
    </vt:vector>
  </TitlesOfParts>
  <Company>Quest Diagnostics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Quest Diagnostics Incorporated</dc:creator>
  <cp:lastModifiedBy>Quest Diagnostics Incorporated</cp:lastModifiedBy>
  <dcterms:created xsi:type="dcterms:W3CDTF">2018-01-10T17:41:52Z</dcterms:created>
  <dcterms:modified xsi:type="dcterms:W3CDTF">2018-10-14T23:11:50Z</dcterms:modified>
</cp:coreProperties>
</file>