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F:\A) Finance Director\G) Committees\Capital Funding Committee\Questions Dan Carty 10 4 18\"/>
    </mc:Choice>
  </mc:AlternateContent>
  <bookViews>
    <workbookView xWindow="120" yWindow="90" windowWidth="15135" windowHeight="8790" firstSheet="1" activeTab="1"/>
  </bookViews>
  <sheets>
    <sheet name="Free Cash ATM2014" sheetId="5" r:id="rId1"/>
    <sheet name="FREE CASH HISTORY" sheetId="1" r:id="rId2"/>
  </sheets>
  <definedNames>
    <definedName name="CategoryLookup">#REF!</definedName>
    <definedName name="_xlnm.Print_Area" localSheetId="0">'Free Cash ATM2014'!$A$1:$F$12</definedName>
    <definedName name="_xlnm.Print_Area" localSheetId="1">'FREE CASH HISTORY'!$A$1:$S$31</definedName>
  </definedNames>
  <calcPr calcId="162913"/>
</workbook>
</file>

<file path=xl/calcChain.xml><?xml version="1.0" encoding="utf-8"?>
<calcChain xmlns="http://schemas.openxmlformats.org/spreadsheetml/2006/main">
  <c r="R24" i="1" l="1"/>
  <c r="F22" i="1" l="1"/>
  <c r="F23" i="1" l="1"/>
  <c r="L23" i="1"/>
  <c r="N23" i="1"/>
  <c r="R23" i="1"/>
  <c r="R22" i="1"/>
  <c r="R21" i="1"/>
  <c r="R20" i="1" l="1"/>
  <c r="F20" i="1"/>
  <c r="R19" i="1" l="1"/>
  <c r="R18" i="1"/>
  <c r="R6" i="1" l="1"/>
  <c r="R7" i="1"/>
  <c r="R8" i="1"/>
  <c r="R9" i="1"/>
  <c r="R10" i="1"/>
  <c r="R11" i="1"/>
  <c r="R12" i="1"/>
  <c r="R14" i="1"/>
  <c r="R15" i="1"/>
  <c r="R16" i="1"/>
  <c r="R17" i="1"/>
  <c r="E11" i="5" l="1"/>
  <c r="F4" i="5"/>
  <c r="F5" i="5" s="1"/>
  <c r="F6" i="5" s="1"/>
  <c r="F7" i="5" s="1"/>
  <c r="F8" i="5" s="1"/>
  <c r="F9" i="5" s="1"/>
  <c r="F11" i="5" s="1"/>
  <c r="E13" i="1" l="1"/>
  <c r="R13" i="1" l="1"/>
</calcChain>
</file>

<file path=xl/sharedStrings.xml><?xml version="1.0" encoding="utf-8"?>
<sst xmlns="http://schemas.openxmlformats.org/spreadsheetml/2006/main" count="90" uniqueCount="81">
  <si>
    <t>Certified</t>
  </si>
  <si>
    <t>July 1,</t>
  </si>
  <si>
    <t>Certified as of</t>
  </si>
  <si>
    <t>2003</t>
  </si>
  <si>
    <t>2004</t>
  </si>
  <si>
    <t>2002</t>
  </si>
  <si>
    <t xml:space="preserve">Budget </t>
  </si>
  <si>
    <t>Balance</t>
  </si>
  <si>
    <t>2005</t>
  </si>
  <si>
    <t>2006</t>
  </si>
  <si>
    <t>2008</t>
  </si>
  <si>
    <t>2007</t>
  </si>
  <si>
    <t>n/a</t>
  </si>
  <si>
    <t xml:space="preserve">Results </t>
  </si>
  <si>
    <t>From</t>
  </si>
  <si>
    <t>FY13</t>
  </si>
  <si>
    <t>FY00</t>
  </si>
  <si>
    <t>FY03</t>
  </si>
  <si>
    <t>FY11</t>
  </si>
  <si>
    <t>FY01</t>
  </si>
  <si>
    <t>FY08</t>
  </si>
  <si>
    <t>FY02</t>
  </si>
  <si>
    <t>FY04</t>
  </si>
  <si>
    <t>FY09</t>
  </si>
  <si>
    <t>FY05</t>
  </si>
  <si>
    <t>FY06</t>
  </si>
  <si>
    <t>FY07</t>
  </si>
  <si>
    <t>FY10</t>
  </si>
  <si>
    <t>FY12</t>
  </si>
  <si>
    <t>Amount</t>
  </si>
  <si>
    <t>Year (Used)</t>
  </si>
  <si>
    <t xml:space="preserve">Operating </t>
  </si>
  <si>
    <t>Other</t>
  </si>
  <si>
    <t>General Fund</t>
  </si>
  <si>
    <t>Town of Sudbury</t>
  </si>
  <si>
    <t>Date</t>
  </si>
  <si>
    <t>Description</t>
  </si>
  <si>
    <t>Category</t>
  </si>
  <si>
    <t>Usage</t>
  </si>
  <si>
    <t>Certified Free Cash Balance, 7/1/2013</t>
  </si>
  <si>
    <t>DPW Rolling Stock Replacement</t>
  </si>
  <si>
    <t>Capital Expenditure</t>
  </si>
  <si>
    <t>LS Technology Infrastructure Upgrades</t>
  </si>
  <si>
    <t>Loring School Phone System Replacement</t>
  </si>
  <si>
    <t xml:space="preserve">Nixon School Parking Lots/Walkways </t>
  </si>
  <si>
    <t>Curtis School Technology Program</t>
  </si>
  <si>
    <t>DPW Rolling Stock Stabilization</t>
  </si>
  <si>
    <t>Totals</t>
  </si>
  <si>
    <t>1 Free Cash moved to Stabilization Fund to meet goal of 5% of operating budget.</t>
  </si>
  <si>
    <t>2 Free Cash appropriated for capital asset acquisitions.</t>
  </si>
  <si>
    <t>Article</t>
  </si>
  <si>
    <t>Free Cash History</t>
  </si>
  <si>
    <t xml:space="preserve"> ATM 2014 Free Cash Use</t>
  </si>
  <si>
    <t>Budget Use</t>
  </si>
  <si>
    <t>Free Cash Notes</t>
  </si>
  <si>
    <t>Free Cash is synonymous with adjusted available reserves for the General fund (now excluding Stabilization).</t>
  </si>
  <si>
    <t>Free Cash is an accumulated figure.  Prior unspent Free Cash + new cycle surplus +/- new Free Cash adjustments.</t>
  </si>
  <si>
    <t>FY14</t>
  </si>
  <si>
    <t>2014</t>
  </si>
  <si>
    <t>Net Avail</t>
  </si>
  <si>
    <t>FY15</t>
  </si>
  <si>
    <t>FY16</t>
  </si>
  <si>
    <t>Capital</t>
  </si>
  <si>
    <t>Additions</t>
  </si>
  <si>
    <t>Stabilization</t>
  </si>
  <si>
    <t>Transfer</t>
  </si>
  <si>
    <t>Melone</t>
  </si>
  <si>
    <t>Property</t>
  </si>
  <si>
    <t>Snow &amp;</t>
  </si>
  <si>
    <t>Ice Deficit</t>
  </si>
  <si>
    <t>2017/2018</t>
  </si>
  <si>
    <t>Eversource</t>
  </si>
  <si>
    <t>Legal</t>
  </si>
  <si>
    <t>Sudbury</t>
  </si>
  <si>
    <t>Station (Legal)</t>
  </si>
  <si>
    <t>2018/2019</t>
  </si>
  <si>
    <t>2019/2020</t>
  </si>
  <si>
    <t>2013</t>
  </si>
  <si>
    <t>2014/2015</t>
  </si>
  <si>
    <t>2015/2016</t>
  </si>
  <si>
    <t>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</si>
</sst>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6" formatCode="&quot;$&quot;#,##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36"/>
      <color rgb="FF7FD13B"/>
      <name val="Segoe UI Light"/>
      <family val="2"/>
    </font>
    <font>
      <sz val="11"/>
      <color theme="1"/>
      <name val="Segoe UI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0" fontId="3" fillId="0" borderId="0" xfId="0" applyNumberFormat="1" applyFont="1"/>
    <xf numFmtId="0" fontId="3" fillId="0" borderId="0" xfId="0" applyFont="1"/>
    <xf numFmtId="44" fontId="3" fillId="0" borderId="0" xfId="2" applyFont="1"/>
    <xf numFmtId="0" fontId="3" fillId="2" borderId="0" xfId="0" applyFont="1" applyFill="1" applyAlignment="1">
      <alignment horizontal="center"/>
    </xf>
    <xf numFmtId="44" fontId="3" fillId="2" borderId="0" xfId="2" applyFont="1" applyFill="1"/>
    <xf numFmtId="49" fontId="3" fillId="2" borderId="0" xfId="0" applyNumberFormat="1" applyFont="1" applyFill="1" applyAlignment="1">
      <alignment horizontal="center"/>
    </xf>
    <xf numFmtId="40" fontId="3" fillId="2" borderId="0" xfId="0" applyNumberFormat="1" applyFont="1" applyFill="1"/>
    <xf numFmtId="49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9" fillId="0" borderId="0" xfId="0" applyFont="1" applyAlignment="1"/>
    <xf numFmtId="0" fontId="10" fillId="0" borderId="0" xfId="0" applyFont="1"/>
    <xf numFmtId="0" fontId="11" fillId="0" borderId="0" xfId="0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14" fontId="12" fillId="0" borderId="0" xfId="0" applyNumberFormat="1" applyFont="1" applyFill="1" applyBorder="1" applyAlignment="1">
      <alignment horizontal="left"/>
    </xf>
    <xf numFmtId="166" fontId="1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/>
    </xf>
    <xf numFmtId="14" fontId="13" fillId="0" borderId="0" xfId="0" applyNumberFormat="1" applyFont="1" applyFill="1" applyBorder="1" applyAlignment="1">
      <alignment horizontal="left"/>
    </xf>
    <xf numFmtId="166" fontId="13" fillId="0" borderId="0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/>
    </xf>
    <xf numFmtId="44" fontId="7" fillId="3" borderId="2" xfId="2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40" fontId="7" fillId="3" borderId="2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4" fontId="6" fillId="2" borderId="2" xfId="2" applyFont="1" applyFill="1" applyBorder="1"/>
    <xf numFmtId="44" fontId="6" fillId="2" borderId="3" xfId="2" applyFont="1" applyFill="1" applyBorder="1"/>
    <xf numFmtId="0" fontId="6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43" fontId="6" fillId="2" borderId="0" xfId="1" applyFont="1" applyFill="1" applyBorder="1"/>
    <xf numFmtId="43" fontId="6" fillId="2" borderId="0" xfId="1" applyFont="1" applyFill="1" applyBorder="1" applyAlignment="1">
      <alignment horizontal="center"/>
    </xf>
    <xf numFmtId="43" fontId="6" fillId="2" borderId="8" xfId="1" applyFont="1" applyFill="1" applyBorder="1"/>
    <xf numFmtId="0" fontId="6" fillId="2" borderId="4" xfId="0" applyFont="1" applyFill="1" applyBorder="1" applyAlignment="1">
      <alignment horizontal="center"/>
    </xf>
    <xf numFmtId="43" fontId="6" fillId="2" borderId="5" xfId="1" applyFont="1" applyFill="1" applyBorder="1"/>
    <xf numFmtId="43" fontId="6" fillId="2" borderId="6" xfId="1" applyFont="1" applyFill="1" applyBorder="1"/>
    <xf numFmtId="0" fontId="7" fillId="3" borderId="1" xfId="0" applyFont="1" applyFill="1" applyBorder="1" applyAlignment="1">
      <alignment horizontal="center"/>
    </xf>
    <xf numFmtId="40" fontId="7" fillId="3" borderId="3" xfId="0" applyNumberFormat="1" applyFont="1" applyFill="1" applyBorder="1" applyAlignment="1">
      <alignment horizontal="center"/>
    </xf>
    <xf numFmtId="164" fontId="15" fillId="2" borderId="0" xfId="1" applyNumberFormat="1" applyFont="1" applyFill="1" applyBorder="1"/>
    <xf numFmtId="164" fontId="15" fillId="2" borderId="5" xfId="1" applyNumberFormat="1" applyFont="1" applyFill="1" applyBorder="1"/>
    <xf numFmtId="0" fontId="0" fillId="2" borderId="0" xfId="0" applyFill="1"/>
    <xf numFmtId="0" fontId="8" fillId="2" borderId="0" xfId="0" applyFont="1" applyFill="1"/>
    <xf numFmtId="0" fontId="6" fillId="2" borderId="0" xfId="0" quotePrefix="1" applyFont="1" applyFill="1"/>
    <xf numFmtId="0" fontId="9" fillId="2" borderId="0" xfId="0" applyFont="1" applyFill="1" applyAlignment="1"/>
    <xf numFmtId="0" fontId="10" fillId="2" borderId="0" xfId="0" applyFont="1" applyFill="1"/>
    <xf numFmtId="0" fontId="0" fillId="2" borderId="0" xfId="0" applyFill="1" applyAlignment="1">
      <alignment vertical="center"/>
    </xf>
    <xf numFmtId="0" fontId="14" fillId="2" borderId="0" xfId="0" applyFont="1" applyFill="1"/>
    <xf numFmtId="43" fontId="3" fillId="2" borderId="0" xfId="0" applyNumberFormat="1" applyFont="1" applyFill="1"/>
    <xf numFmtId="43" fontId="3" fillId="0" borderId="0" xfId="0" applyNumberFormat="1" applyFont="1"/>
    <xf numFmtId="43" fontId="6" fillId="2" borderId="0" xfId="1" quotePrefix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44" fontId="7" fillId="3" borderId="0" xfId="2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0" fontId="7" fillId="3" borderId="0" xfId="0" applyNumberFormat="1" applyFont="1" applyFill="1" applyBorder="1" applyAlignment="1">
      <alignment horizontal="center"/>
    </xf>
    <xf numFmtId="40" fontId="7" fillId="3" borderId="8" xfId="0" applyNumberFormat="1" applyFont="1" applyFill="1" applyBorder="1" applyAlignment="1">
      <alignment horizontal="center"/>
    </xf>
    <xf numFmtId="43" fontId="1" fillId="2" borderId="5" xfId="1" applyFont="1" applyFill="1" applyBorder="1"/>
    <xf numFmtId="43" fontId="1" fillId="2" borderId="0" xfId="1" quotePrefix="1" applyFont="1" applyFill="1" applyBorder="1" applyAlignment="1">
      <alignment horizontal="center"/>
    </xf>
    <xf numFmtId="164" fontId="15" fillId="2" borderId="0" xfId="1" quotePrefix="1" applyNumberFormat="1" applyFont="1" applyFill="1" applyBorder="1"/>
    <xf numFmtId="43" fontId="1" fillId="2" borderId="5" xfId="1" quotePrefix="1" applyFont="1" applyFill="1" applyBorder="1" applyAlignment="1">
      <alignment horizontal="center"/>
    </xf>
    <xf numFmtId="44" fontId="6" fillId="2" borderId="0" xfId="2" applyFont="1" applyFill="1" applyBorder="1" applyAlignment="1">
      <alignment horizontal="center"/>
    </xf>
    <xf numFmtId="44" fontId="1" fillId="2" borderId="2" xfId="2" quotePrefix="1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14"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$&quot;#,##0"/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$&quot;#,##0"/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9" formatCode="m/d/yyyy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MyTransactions" displayName="MyTransactions" ref="A2:F11" totalsRowCount="1" headerRowDxfId="13">
  <tableColumns count="6">
    <tableColumn id="1" name="Article" totalsRowLabel="Totals" dataDxfId="12" totalsRowDxfId="11"/>
    <tableColumn id="6" name="Date" dataDxfId="10" totalsRowDxfId="9"/>
    <tableColumn id="7" name="Description" dataDxfId="8" totalsRowDxfId="7"/>
    <tableColumn id="2" name="Category" dataDxfId="6" totalsRowDxfId="5"/>
    <tableColumn id="3" name="Usage" totalsRowFunction="sum" dataDxfId="4" totalsRowDxfId="3"/>
    <tableColumn id="5" name="Balance" totalsRowFunction="custom" dataDxfId="2" totalsRowDxfId="1">
      <calculatedColumnFormula>IF(ISBLANK(MyTransactions[[#This Row],[Usage]]),F2+#REF!,F2-MyTransactions[[#This Row],[Usage]])</calculatedColumnFormula>
      <totalsRowFormula>+F9</totalsRow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418"/>
  <sheetViews>
    <sheetView workbookViewId="0">
      <selection activeCell="D13" sqref="D13"/>
    </sheetView>
  </sheetViews>
  <sheetFormatPr defaultColWidth="9.28515625" defaultRowHeight="16.5" x14ac:dyDescent="0.3"/>
  <cols>
    <col min="1" max="1" width="7.7109375" style="15" customWidth="1"/>
    <col min="2" max="2" width="9.5703125" style="15" bestFit="1" customWidth="1"/>
    <col min="3" max="3" width="36.28515625" style="15" bestFit="1" customWidth="1"/>
    <col min="4" max="4" width="16.7109375" style="15" bestFit="1" customWidth="1"/>
    <col min="5" max="5" width="12.140625" style="15" bestFit="1" customWidth="1"/>
    <col min="6" max="6" width="10.140625" style="15" bestFit="1" customWidth="1"/>
    <col min="7" max="7" width="12.28515625" style="15" customWidth="1"/>
    <col min="8" max="8" width="13" style="15" customWidth="1"/>
    <col min="9" max="9" width="14.7109375" style="15" customWidth="1"/>
    <col min="10" max="10" width="12.28515625" customWidth="1"/>
    <col min="11" max="11" width="13.5703125" customWidth="1"/>
    <col min="12" max="12" width="12.85546875" customWidth="1"/>
    <col min="14" max="14" width="18" customWidth="1"/>
    <col min="15" max="15" width="6.5703125" customWidth="1"/>
    <col min="110" max="16384" width="9.28515625" style="15"/>
  </cols>
  <sheetData>
    <row r="1" spans="1:9" ht="67.900000000000006" customHeight="1" x14ac:dyDescent="0.9">
      <c r="A1" s="14" t="s">
        <v>52</v>
      </c>
      <c r="B1" s="14"/>
      <c r="C1" s="14"/>
      <c r="D1" s="52"/>
      <c r="E1" s="52"/>
      <c r="F1" s="52"/>
      <c r="G1" s="52"/>
      <c r="H1" s="14"/>
      <c r="I1" s="14"/>
    </row>
    <row r="2" spans="1:9" ht="20.25" customHeight="1" x14ac:dyDescent="0.3">
      <c r="A2" s="16" t="s">
        <v>50</v>
      </c>
      <c r="B2" s="17" t="s">
        <v>35</v>
      </c>
      <c r="C2" s="18" t="s">
        <v>36</v>
      </c>
      <c r="D2" s="16" t="s">
        <v>37</v>
      </c>
      <c r="E2" s="16" t="s">
        <v>38</v>
      </c>
      <c r="F2" s="16" t="s">
        <v>7</v>
      </c>
      <c r="G2" s="53"/>
    </row>
    <row r="3" spans="1:9" ht="20.25" customHeight="1" x14ac:dyDescent="0.3">
      <c r="A3" s="19"/>
      <c r="B3" s="20">
        <v>41530</v>
      </c>
      <c r="C3" s="19" t="s">
        <v>39</v>
      </c>
      <c r="D3" s="19"/>
      <c r="E3" s="21"/>
      <c r="F3" s="21">
        <v>2380250</v>
      </c>
      <c r="G3" s="53"/>
    </row>
    <row r="4" spans="1:9" ht="20.25" customHeight="1" x14ac:dyDescent="0.3">
      <c r="A4" s="22">
        <v>16</v>
      </c>
      <c r="B4" s="23">
        <v>41765</v>
      </c>
      <c r="C4" s="22" t="s">
        <v>40</v>
      </c>
      <c r="D4" s="22" t="s">
        <v>41</v>
      </c>
      <c r="E4" s="24">
        <v>558300</v>
      </c>
      <c r="F4" s="24">
        <f>+F3-MyTransactions[[#This Row],[Usage]]</f>
        <v>1821950</v>
      </c>
      <c r="G4" s="53"/>
    </row>
    <row r="5" spans="1:9" ht="20.25" customHeight="1" x14ac:dyDescent="0.3">
      <c r="A5" s="22">
        <v>17</v>
      </c>
      <c r="B5" s="23">
        <v>41765</v>
      </c>
      <c r="C5" s="22" t="s">
        <v>42</v>
      </c>
      <c r="D5" s="22" t="s">
        <v>41</v>
      </c>
      <c r="E5" s="24">
        <v>620000</v>
      </c>
      <c r="F5" s="24">
        <f>+F4-MyTransactions[[#This Row],[Usage]]</f>
        <v>1201950</v>
      </c>
      <c r="G5" s="53"/>
    </row>
    <row r="6" spans="1:9" ht="20.25" customHeight="1" x14ac:dyDescent="0.3">
      <c r="A6" s="22">
        <v>18</v>
      </c>
      <c r="B6" s="23">
        <v>41765</v>
      </c>
      <c r="C6" s="22" t="s">
        <v>43</v>
      </c>
      <c r="D6" s="22" t="s">
        <v>41</v>
      </c>
      <c r="E6" s="24">
        <v>40000</v>
      </c>
      <c r="F6" s="24">
        <f>+F5-MyTransactions[[#This Row],[Usage]]</f>
        <v>1161950</v>
      </c>
      <c r="G6" s="53"/>
    </row>
    <row r="7" spans="1:9" ht="20.25" customHeight="1" x14ac:dyDescent="0.3">
      <c r="A7" s="22">
        <v>19</v>
      </c>
      <c r="B7" s="23">
        <v>41765</v>
      </c>
      <c r="C7" s="22" t="s">
        <v>44</v>
      </c>
      <c r="D7" s="22" t="s">
        <v>41</v>
      </c>
      <c r="E7" s="24">
        <v>330000</v>
      </c>
      <c r="F7" s="24">
        <f>+F6-MyTransactions[[#This Row],[Usage]]</f>
        <v>831950</v>
      </c>
      <c r="G7" s="53"/>
    </row>
    <row r="8" spans="1:9" ht="20.25" customHeight="1" x14ac:dyDescent="0.3">
      <c r="A8" s="22">
        <v>20</v>
      </c>
      <c r="B8" s="23">
        <v>41765</v>
      </c>
      <c r="C8" s="22" t="s">
        <v>45</v>
      </c>
      <c r="D8" s="22" t="s">
        <v>41</v>
      </c>
      <c r="E8" s="24">
        <v>70000</v>
      </c>
      <c r="F8" s="24">
        <f>+F7-MyTransactions[[#This Row],[Usage]]</f>
        <v>761950</v>
      </c>
      <c r="G8" s="53"/>
    </row>
    <row r="9" spans="1:9" ht="20.25" customHeight="1" x14ac:dyDescent="0.3">
      <c r="A9" s="22">
        <v>24</v>
      </c>
      <c r="B9" s="23">
        <v>41765</v>
      </c>
      <c r="C9" s="22" t="s">
        <v>46</v>
      </c>
      <c r="D9" s="22" t="s">
        <v>32</v>
      </c>
      <c r="E9" s="24">
        <v>100</v>
      </c>
      <c r="F9" s="24">
        <f>+F8-MyTransactions[[#This Row],[Usage]]</f>
        <v>761850</v>
      </c>
      <c r="G9" s="53"/>
    </row>
    <row r="10" spans="1:9" ht="20.25" customHeight="1" x14ac:dyDescent="0.3">
      <c r="A10" s="22"/>
      <c r="B10" s="23"/>
      <c r="C10" s="25"/>
      <c r="D10" s="22"/>
      <c r="E10" s="24"/>
      <c r="F10" s="24"/>
      <c r="G10" s="53"/>
    </row>
    <row r="11" spans="1:9" ht="20.25" customHeight="1" x14ac:dyDescent="0.3">
      <c r="A11" s="26" t="s">
        <v>47</v>
      </c>
      <c r="B11" s="27"/>
      <c r="C11" s="26"/>
      <c r="D11" s="26"/>
      <c r="E11" s="28">
        <f>SUBTOTAL(109,MyTransactions[Usage])</f>
        <v>1618400</v>
      </c>
      <c r="F11" s="28">
        <f>+F9</f>
        <v>761850</v>
      </c>
      <c r="G11" s="53"/>
    </row>
    <row r="12" spans="1:9" ht="15" customHeight="1" x14ac:dyDescent="0.3">
      <c r="A12" s="53"/>
      <c r="B12" s="53"/>
      <c r="C12" s="54"/>
      <c r="D12" s="49"/>
      <c r="E12" s="49"/>
      <c r="F12" s="49"/>
      <c r="G12" s="49"/>
      <c r="H12"/>
      <c r="I12"/>
    </row>
    <row r="13" spans="1:9" x14ac:dyDescent="0.3">
      <c r="A13" s="49"/>
      <c r="B13" s="49"/>
      <c r="C13" s="55"/>
      <c r="D13" s="49"/>
      <c r="E13" s="49"/>
      <c r="F13" s="49"/>
      <c r="G13" s="49"/>
      <c r="H13"/>
      <c r="I13"/>
    </row>
    <row r="14" spans="1:9" customFormat="1" ht="12.75" x14ac:dyDescent="0.2">
      <c r="A14" s="49"/>
      <c r="B14" s="49"/>
      <c r="C14" s="49"/>
      <c r="D14" s="49"/>
      <c r="E14" s="49"/>
      <c r="F14" s="49"/>
      <c r="G14" s="49"/>
    </row>
    <row r="15" spans="1:9" customFormat="1" ht="12.75" x14ac:dyDescent="0.2">
      <c r="A15" s="49"/>
      <c r="B15" s="49"/>
      <c r="C15" s="49"/>
      <c r="D15" s="49"/>
      <c r="E15" s="49"/>
      <c r="F15" s="49"/>
      <c r="G15" s="49"/>
    </row>
    <row r="16" spans="1:9" customFormat="1" ht="12.75" x14ac:dyDescent="0.2"/>
    <row r="17" customFormat="1" ht="12.75" x14ac:dyDescent="0.2"/>
    <row r="18" customFormat="1" ht="12.75" x14ac:dyDescent="0.2"/>
    <row r="19" customFormat="1" ht="12.75" x14ac:dyDescent="0.2"/>
    <row r="20" customFormat="1" ht="12.75" x14ac:dyDescent="0.2"/>
    <row r="21" customFormat="1" ht="12.75" x14ac:dyDescent="0.2"/>
    <row r="22" customFormat="1" ht="12.75" x14ac:dyDescent="0.2"/>
    <row r="23" customFormat="1" ht="12.75" x14ac:dyDescent="0.2"/>
    <row r="24" customFormat="1" ht="12.75" x14ac:dyDescent="0.2"/>
    <row r="25" customFormat="1" ht="12.75" x14ac:dyDescent="0.2"/>
    <row r="26" customFormat="1" ht="12.75" x14ac:dyDescent="0.2"/>
    <row r="27" customFormat="1" ht="12.75" x14ac:dyDescent="0.2"/>
    <row r="28" customFormat="1" ht="12.75" x14ac:dyDescent="0.2"/>
    <row r="29" customFormat="1" ht="12.75" x14ac:dyDescent="0.2"/>
    <row r="30" customFormat="1" ht="12.75" x14ac:dyDescent="0.2"/>
    <row r="31" customFormat="1" ht="12.75" x14ac:dyDescent="0.2"/>
    <row r="32" customFormat="1" ht="12.75" x14ac:dyDescent="0.2"/>
    <row r="33" customFormat="1" ht="12.75" x14ac:dyDescent="0.2"/>
    <row r="34" customFormat="1" ht="12.75" x14ac:dyDescent="0.2"/>
    <row r="35" customFormat="1" ht="12.75" x14ac:dyDescent="0.2"/>
    <row r="36" customFormat="1" ht="12.75" x14ac:dyDescent="0.2"/>
    <row r="37" customFormat="1" ht="12.75" x14ac:dyDescent="0.2"/>
    <row r="38" customFormat="1" ht="12.75" x14ac:dyDescent="0.2"/>
    <row r="39" customFormat="1" ht="12.75" x14ac:dyDescent="0.2"/>
    <row r="40" customFormat="1" ht="12.75" x14ac:dyDescent="0.2"/>
    <row r="41" customFormat="1" ht="12.75" x14ac:dyDescent="0.2"/>
    <row r="42" customFormat="1" ht="12.75" x14ac:dyDescent="0.2"/>
    <row r="43" customFormat="1" ht="12.75" x14ac:dyDescent="0.2"/>
    <row r="44" customFormat="1" ht="12.75" x14ac:dyDescent="0.2"/>
    <row r="45" customFormat="1" ht="12.75" x14ac:dyDescent="0.2"/>
    <row r="46" customFormat="1" ht="12.75" x14ac:dyDescent="0.2"/>
    <row r="47" customFormat="1" ht="12.75" x14ac:dyDescent="0.2"/>
    <row r="48" customFormat="1" ht="12.75" x14ac:dyDescent="0.2"/>
    <row r="49" customFormat="1" ht="12.75" x14ac:dyDescent="0.2"/>
    <row r="50" customFormat="1" ht="12.75" x14ac:dyDescent="0.2"/>
    <row r="51" customFormat="1" ht="12.75" x14ac:dyDescent="0.2"/>
    <row r="52" customFormat="1" ht="12.75" x14ac:dyDescent="0.2"/>
    <row r="53" customFormat="1" ht="12.75" x14ac:dyDescent="0.2"/>
    <row r="54" customFormat="1" ht="12.75" x14ac:dyDescent="0.2"/>
    <row r="55" customFormat="1" ht="12.75" x14ac:dyDescent="0.2"/>
    <row r="56" customFormat="1" ht="12.75" x14ac:dyDescent="0.2"/>
    <row r="57" customFormat="1" ht="12.75" x14ac:dyDescent="0.2"/>
    <row r="58" customFormat="1" ht="12.75" x14ac:dyDescent="0.2"/>
    <row r="59" customFormat="1" ht="12.75" x14ac:dyDescent="0.2"/>
    <row r="60" customFormat="1" ht="12.75" x14ac:dyDescent="0.2"/>
    <row r="61" customFormat="1" ht="12.75" x14ac:dyDescent="0.2"/>
    <row r="62" customFormat="1" ht="12.75" x14ac:dyDescent="0.2"/>
    <row r="63" customFormat="1" ht="12.75" x14ac:dyDescent="0.2"/>
    <row r="64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47" customFormat="1" ht="12.75" x14ac:dyDescent="0.2"/>
    <row r="148" customFormat="1" ht="12.75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12.75" x14ac:dyDescent="0.2"/>
    <row r="155" customFormat="1" ht="12.75" x14ac:dyDescent="0.2"/>
    <row r="156" customFormat="1" ht="12.75" x14ac:dyDescent="0.2"/>
    <row r="157" customFormat="1" ht="12.75" x14ac:dyDescent="0.2"/>
    <row r="158" customFormat="1" ht="12.75" x14ac:dyDescent="0.2"/>
    <row r="159" customFormat="1" ht="12.75" x14ac:dyDescent="0.2"/>
    <row r="160" customFormat="1" ht="12.75" x14ac:dyDescent="0.2"/>
    <row r="161" customFormat="1" ht="12.75" x14ac:dyDescent="0.2"/>
    <row r="162" customFormat="1" ht="12.75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12.75" x14ac:dyDescent="0.2"/>
    <row r="174" customFormat="1" ht="12.75" x14ac:dyDescent="0.2"/>
    <row r="175" customFormat="1" ht="12.75" x14ac:dyDescent="0.2"/>
    <row r="176" customFormat="1" ht="12.75" x14ac:dyDescent="0.2"/>
    <row r="177" customFormat="1" ht="12.75" x14ac:dyDescent="0.2"/>
    <row r="178" customFormat="1" ht="12.75" x14ac:dyDescent="0.2"/>
    <row r="179" customFormat="1" ht="12.75" x14ac:dyDescent="0.2"/>
    <row r="180" customFormat="1" ht="12.75" x14ac:dyDescent="0.2"/>
    <row r="181" customFormat="1" ht="12.75" x14ac:dyDescent="0.2"/>
    <row r="182" customFormat="1" ht="12.75" x14ac:dyDescent="0.2"/>
    <row r="183" customFormat="1" ht="12.75" x14ac:dyDescent="0.2"/>
    <row r="184" customFormat="1" ht="12.75" x14ac:dyDescent="0.2"/>
    <row r="185" customFormat="1" ht="12.75" x14ac:dyDescent="0.2"/>
    <row r="186" customFormat="1" ht="12.75" x14ac:dyDescent="0.2"/>
    <row r="187" customFormat="1" ht="12.75" x14ac:dyDescent="0.2"/>
    <row r="188" customFormat="1" ht="12.75" x14ac:dyDescent="0.2"/>
    <row r="189" customFormat="1" ht="12.75" x14ac:dyDescent="0.2"/>
    <row r="190" customFormat="1" ht="12.75" x14ac:dyDescent="0.2"/>
    <row r="191" customFormat="1" ht="12.75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  <row r="198" customFormat="1" ht="12.75" x14ac:dyDescent="0.2"/>
    <row r="199" customFormat="1" ht="12.75" x14ac:dyDescent="0.2"/>
    <row r="200" customFormat="1" ht="12.75" x14ac:dyDescent="0.2"/>
    <row r="201" customFormat="1" ht="12.75" x14ac:dyDescent="0.2"/>
    <row r="202" customFormat="1" ht="12.75" x14ac:dyDescent="0.2"/>
    <row r="203" customFormat="1" ht="12.75" x14ac:dyDescent="0.2"/>
    <row r="204" customFormat="1" ht="12.75" x14ac:dyDescent="0.2"/>
    <row r="205" customFormat="1" ht="12.75" x14ac:dyDescent="0.2"/>
    <row r="206" customFormat="1" ht="12.75" x14ac:dyDescent="0.2"/>
    <row r="207" customFormat="1" ht="12.75" x14ac:dyDescent="0.2"/>
    <row r="208" customFormat="1" ht="12.75" x14ac:dyDescent="0.2"/>
    <row r="209" customFormat="1" ht="12.75" x14ac:dyDescent="0.2"/>
    <row r="210" customFormat="1" ht="12.75" x14ac:dyDescent="0.2"/>
    <row r="211" customFormat="1" ht="12.75" x14ac:dyDescent="0.2"/>
    <row r="212" customFormat="1" ht="12.75" x14ac:dyDescent="0.2"/>
    <row r="213" customFormat="1" ht="12.75" x14ac:dyDescent="0.2"/>
    <row r="214" customFormat="1" ht="12.75" x14ac:dyDescent="0.2"/>
    <row r="215" customFormat="1" ht="12.75" x14ac:dyDescent="0.2"/>
    <row r="216" customFormat="1" ht="12.75" x14ac:dyDescent="0.2"/>
    <row r="217" customFormat="1" ht="12.75" x14ac:dyDescent="0.2"/>
    <row r="218" customFormat="1" ht="12.75" x14ac:dyDescent="0.2"/>
    <row r="219" customFormat="1" ht="12.75" x14ac:dyDescent="0.2"/>
    <row r="220" customFormat="1" ht="12.75" x14ac:dyDescent="0.2"/>
    <row r="221" customFormat="1" ht="12.75" x14ac:dyDescent="0.2"/>
    <row r="222" customFormat="1" ht="12.75" x14ac:dyDescent="0.2"/>
    <row r="223" customFormat="1" ht="12.75" x14ac:dyDescent="0.2"/>
    <row r="224" customFormat="1" ht="12.75" x14ac:dyDescent="0.2"/>
    <row r="225" customFormat="1" ht="12.75" x14ac:dyDescent="0.2"/>
    <row r="226" customFormat="1" ht="12.75" x14ac:dyDescent="0.2"/>
    <row r="227" customFormat="1" ht="12.75" x14ac:dyDescent="0.2"/>
    <row r="228" customFormat="1" ht="12.75" x14ac:dyDescent="0.2"/>
    <row r="229" customFormat="1" ht="12.75" x14ac:dyDescent="0.2"/>
    <row r="230" customFormat="1" ht="12.75" x14ac:dyDescent="0.2"/>
    <row r="231" customFormat="1" ht="12.75" x14ac:dyDescent="0.2"/>
    <row r="232" customFormat="1" ht="12.75" x14ac:dyDescent="0.2"/>
    <row r="233" customFormat="1" ht="12.75" x14ac:dyDescent="0.2"/>
    <row r="234" customFormat="1" ht="12.75" x14ac:dyDescent="0.2"/>
    <row r="235" customFormat="1" ht="12.75" x14ac:dyDescent="0.2"/>
    <row r="236" customFormat="1" ht="12.75" x14ac:dyDescent="0.2"/>
    <row r="237" customFormat="1" ht="12.75" x14ac:dyDescent="0.2"/>
    <row r="238" customFormat="1" ht="12.75" x14ac:dyDescent="0.2"/>
    <row r="239" customFormat="1" ht="12.75" x14ac:dyDescent="0.2"/>
    <row r="240" customFormat="1" ht="12.75" x14ac:dyDescent="0.2"/>
    <row r="241" customFormat="1" ht="12.75" x14ac:dyDescent="0.2"/>
    <row r="242" customFormat="1" ht="12.75" x14ac:dyDescent="0.2"/>
    <row r="243" customFormat="1" ht="12.75" x14ac:dyDescent="0.2"/>
    <row r="244" customFormat="1" ht="12.75" x14ac:dyDescent="0.2"/>
    <row r="245" customFormat="1" ht="12.75" x14ac:dyDescent="0.2"/>
    <row r="246" customFormat="1" ht="12.75" x14ac:dyDescent="0.2"/>
    <row r="247" customFormat="1" ht="12.75" x14ac:dyDescent="0.2"/>
    <row r="248" customFormat="1" ht="12.75" x14ac:dyDescent="0.2"/>
    <row r="249" customFormat="1" ht="12.75" x14ac:dyDescent="0.2"/>
    <row r="250" customFormat="1" ht="12.75" x14ac:dyDescent="0.2"/>
    <row r="251" customFormat="1" ht="12.75" x14ac:dyDescent="0.2"/>
    <row r="252" customFormat="1" ht="12.75" x14ac:dyDescent="0.2"/>
    <row r="253" customFormat="1" ht="12.75" x14ac:dyDescent="0.2"/>
    <row r="254" customFormat="1" ht="12.75" x14ac:dyDescent="0.2"/>
    <row r="255" customFormat="1" ht="12.75" x14ac:dyDescent="0.2"/>
    <row r="256" customFormat="1" ht="12.75" x14ac:dyDescent="0.2"/>
    <row r="257" customFormat="1" ht="12.75" x14ac:dyDescent="0.2"/>
    <row r="258" customFormat="1" ht="12.75" x14ac:dyDescent="0.2"/>
    <row r="259" customFormat="1" ht="12.75" x14ac:dyDescent="0.2"/>
    <row r="260" customFormat="1" ht="12.75" x14ac:dyDescent="0.2"/>
    <row r="261" customFormat="1" ht="12.75" x14ac:dyDescent="0.2"/>
    <row r="262" customFormat="1" ht="12.75" x14ac:dyDescent="0.2"/>
    <row r="263" customFormat="1" ht="12.75" x14ac:dyDescent="0.2"/>
    <row r="264" customFormat="1" ht="12.75" x14ac:dyDescent="0.2"/>
    <row r="265" customFormat="1" ht="12.75" x14ac:dyDescent="0.2"/>
    <row r="266" customFormat="1" ht="12.75" x14ac:dyDescent="0.2"/>
    <row r="267" customFormat="1" ht="12.75" x14ac:dyDescent="0.2"/>
    <row r="268" customFormat="1" ht="12.75" x14ac:dyDescent="0.2"/>
    <row r="269" customFormat="1" ht="12.75" x14ac:dyDescent="0.2"/>
    <row r="270" customFormat="1" ht="12.75" x14ac:dyDescent="0.2"/>
    <row r="271" customFormat="1" ht="12.75" x14ac:dyDescent="0.2"/>
    <row r="272" customFormat="1" ht="12.75" x14ac:dyDescent="0.2"/>
    <row r="273" customFormat="1" ht="12.75" x14ac:dyDescent="0.2"/>
    <row r="274" customFormat="1" ht="12.75" x14ac:dyDescent="0.2"/>
    <row r="275" customFormat="1" ht="12.75" x14ac:dyDescent="0.2"/>
    <row r="276" customFormat="1" ht="12.75" x14ac:dyDescent="0.2"/>
    <row r="277" customFormat="1" ht="12.75" x14ac:dyDescent="0.2"/>
    <row r="278" customFormat="1" ht="12.75" x14ac:dyDescent="0.2"/>
    <row r="279" customFormat="1" ht="12.75" x14ac:dyDescent="0.2"/>
    <row r="280" customFormat="1" ht="12.75" x14ac:dyDescent="0.2"/>
    <row r="281" customFormat="1" ht="12.75" x14ac:dyDescent="0.2"/>
    <row r="282" customFormat="1" ht="12.75" x14ac:dyDescent="0.2"/>
    <row r="283" customFormat="1" ht="12.75" x14ac:dyDescent="0.2"/>
    <row r="284" customFormat="1" ht="12.75" x14ac:dyDescent="0.2"/>
    <row r="285" customFormat="1" ht="12.75" x14ac:dyDescent="0.2"/>
    <row r="286" customFormat="1" ht="12.75" x14ac:dyDescent="0.2"/>
    <row r="287" customFormat="1" ht="12.75" x14ac:dyDescent="0.2"/>
    <row r="288" customFormat="1" ht="12.75" x14ac:dyDescent="0.2"/>
    <row r="289" customFormat="1" ht="12.75" x14ac:dyDescent="0.2"/>
    <row r="290" customFormat="1" ht="12.75" x14ac:dyDescent="0.2"/>
    <row r="291" customFormat="1" ht="12.75" x14ac:dyDescent="0.2"/>
    <row r="292" customFormat="1" ht="12.75" x14ac:dyDescent="0.2"/>
    <row r="293" customFormat="1" ht="12.75" x14ac:dyDescent="0.2"/>
    <row r="294" customFormat="1" ht="12.75" x14ac:dyDescent="0.2"/>
    <row r="295" customFormat="1" ht="12.75" x14ac:dyDescent="0.2"/>
    <row r="296" customFormat="1" ht="12.75" x14ac:dyDescent="0.2"/>
    <row r="297" customFormat="1" ht="12.75" x14ac:dyDescent="0.2"/>
    <row r="298" customFormat="1" ht="12.75" x14ac:dyDescent="0.2"/>
    <row r="299" customFormat="1" ht="12.75" x14ac:dyDescent="0.2"/>
    <row r="300" customFormat="1" ht="12.75" x14ac:dyDescent="0.2"/>
    <row r="301" customFormat="1" ht="12.75" x14ac:dyDescent="0.2"/>
    <row r="302" customFormat="1" ht="12.75" x14ac:dyDescent="0.2"/>
    <row r="303" customFormat="1" ht="12.75" x14ac:dyDescent="0.2"/>
    <row r="304" customFormat="1" ht="12.75" x14ac:dyDescent="0.2"/>
    <row r="305" customFormat="1" ht="12.75" x14ac:dyDescent="0.2"/>
    <row r="306" customFormat="1" ht="12.75" x14ac:dyDescent="0.2"/>
    <row r="307" customFormat="1" ht="12.75" x14ac:dyDescent="0.2"/>
    <row r="308" customFormat="1" ht="12.75" x14ac:dyDescent="0.2"/>
    <row r="309" customFormat="1" ht="12.75" x14ac:dyDescent="0.2"/>
    <row r="310" customFormat="1" ht="12.75" x14ac:dyDescent="0.2"/>
    <row r="311" customFormat="1" ht="12.75" x14ac:dyDescent="0.2"/>
    <row r="312" customFormat="1" ht="12.75" x14ac:dyDescent="0.2"/>
    <row r="313" customFormat="1" ht="12.75" x14ac:dyDescent="0.2"/>
    <row r="314" customFormat="1" ht="12.75" x14ac:dyDescent="0.2"/>
    <row r="315" customFormat="1" ht="12.75" x14ac:dyDescent="0.2"/>
    <row r="316" customFormat="1" ht="12.75" x14ac:dyDescent="0.2"/>
    <row r="317" customFormat="1" ht="12.75" x14ac:dyDescent="0.2"/>
    <row r="318" customFormat="1" ht="12.75" x14ac:dyDescent="0.2"/>
    <row r="319" customFormat="1" ht="12.75" x14ac:dyDescent="0.2"/>
    <row r="320" customFormat="1" ht="12.75" x14ac:dyDescent="0.2"/>
    <row r="321" customFormat="1" ht="12.75" x14ac:dyDescent="0.2"/>
    <row r="322" customFormat="1" ht="12.75" x14ac:dyDescent="0.2"/>
    <row r="323" customFormat="1" ht="12.75" x14ac:dyDescent="0.2"/>
    <row r="324" customFormat="1" ht="12.75" x14ac:dyDescent="0.2"/>
    <row r="325" customFormat="1" ht="12.75" x14ac:dyDescent="0.2"/>
    <row r="326" customFormat="1" ht="12.75" x14ac:dyDescent="0.2"/>
    <row r="327" customFormat="1" ht="12.75" x14ac:dyDescent="0.2"/>
    <row r="328" customFormat="1" ht="12.75" x14ac:dyDescent="0.2"/>
    <row r="329" customFormat="1" ht="12.75" x14ac:dyDescent="0.2"/>
    <row r="330" customFormat="1" ht="12.75" x14ac:dyDescent="0.2"/>
    <row r="331" customFormat="1" ht="12.75" x14ac:dyDescent="0.2"/>
    <row r="332" customFormat="1" ht="12.75" x14ac:dyDescent="0.2"/>
    <row r="333" customFormat="1" ht="12.75" x14ac:dyDescent="0.2"/>
    <row r="334" customFormat="1" ht="12.75" x14ac:dyDescent="0.2"/>
    <row r="335" customFormat="1" ht="12.75" x14ac:dyDescent="0.2"/>
    <row r="336" customFormat="1" ht="12.75" x14ac:dyDescent="0.2"/>
    <row r="337" customFormat="1" ht="12.75" x14ac:dyDescent="0.2"/>
    <row r="338" customFormat="1" ht="12.75" x14ac:dyDescent="0.2"/>
    <row r="339" customFormat="1" ht="12.75" x14ac:dyDescent="0.2"/>
    <row r="340" customFormat="1" ht="12.75" x14ac:dyDescent="0.2"/>
    <row r="341" customFormat="1" ht="12.75" x14ac:dyDescent="0.2"/>
    <row r="342" customFormat="1" ht="12.75" x14ac:dyDescent="0.2"/>
    <row r="343" customFormat="1" ht="12.75" x14ac:dyDescent="0.2"/>
    <row r="344" customFormat="1" ht="12.75" x14ac:dyDescent="0.2"/>
    <row r="345" customFormat="1" ht="12.75" x14ac:dyDescent="0.2"/>
    <row r="346" customFormat="1" ht="12.75" x14ac:dyDescent="0.2"/>
    <row r="347" customFormat="1" ht="12.75" x14ac:dyDescent="0.2"/>
    <row r="348" customFormat="1" ht="12.75" x14ac:dyDescent="0.2"/>
    <row r="349" customFormat="1" ht="12.75" x14ac:dyDescent="0.2"/>
    <row r="350" customFormat="1" ht="12.75" x14ac:dyDescent="0.2"/>
    <row r="351" customFormat="1" ht="12.75" x14ac:dyDescent="0.2"/>
    <row r="352" customFormat="1" ht="12.75" x14ac:dyDescent="0.2"/>
    <row r="353" customFormat="1" ht="12.75" x14ac:dyDescent="0.2"/>
    <row r="354" customFormat="1" ht="12.75" x14ac:dyDescent="0.2"/>
    <row r="355" customFormat="1" ht="12.75" x14ac:dyDescent="0.2"/>
    <row r="356" customFormat="1" ht="12.75" x14ac:dyDescent="0.2"/>
    <row r="357" customFormat="1" ht="12.75" x14ac:dyDescent="0.2"/>
    <row r="358" customFormat="1" ht="12.75" x14ac:dyDescent="0.2"/>
    <row r="359" customFormat="1" ht="12.75" x14ac:dyDescent="0.2"/>
    <row r="360" customFormat="1" ht="12.75" x14ac:dyDescent="0.2"/>
    <row r="361" customFormat="1" ht="12.75" x14ac:dyDescent="0.2"/>
    <row r="362" customFormat="1" ht="12.75" x14ac:dyDescent="0.2"/>
    <row r="363" customFormat="1" ht="12.75" x14ac:dyDescent="0.2"/>
    <row r="364" customFormat="1" ht="12.75" x14ac:dyDescent="0.2"/>
    <row r="365" customFormat="1" ht="12.75" x14ac:dyDescent="0.2"/>
    <row r="366" customFormat="1" ht="12.75" x14ac:dyDescent="0.2"/>
    <row r="367" customFormat="1" ht="12.75" x14ac:dyDescent="0.2"/>
    <row r="368" customFormat="1" ht="12.75" x14ac:dyDescent="0.2"/>
    <row r="369" customFormat="1" ht="12.75" x14ac:dyDescent="0.2"/>
    <row r="370" customFormat="1" ht="12.75" x14ac:dyDescent="0.2"/>
    <row r="371" customFormat="1" ht="12.75" x14ac:dyDescent="0.2"/>
    <row r="372" customFormat="1" ht="12.75" x14ac:dyDescent="0.2"/>
    <row r="373" customFormat="1" ht="12.75" x14ac:dyDescent="0.2"/>
    <row r="374" customFormat="1" ht="12.75" x14ac:dyDescent="0.2"/>
    <row r="375" customFormat="1" ht="12.75" x14ac:dyDescent="0.2"/>
    <row r="376" customFormat="1" ht="12.75" x14ac:dyDescent="0.2"/>
    <row r="377" customFormat="1" ht="12.75" x14ac:dyDescent="0.2"/>
    <row r="378" customFormat="1" ht="12.75" x14ac:dyDescent="0.2"/>
    <row r="379" customFormat="1" ht="12.75" x14ac:dyDescent="0.2"/>
    <row r="380" customFormat="1" ht="12.75" x14ac:dyDescent="0.2"/>
    <row r="381" customFormat="1" ht="12.75" x14ac:dyDescent="0.2"/>
    <row r="382" customFormat="1" ht="12.75" x14ac:dyDescent="0.2"/>
    <row r="383" customFormat="1" ht="12.75" x14ac:dyDescent="0.2"/>
    <row r="384" customFormat="1" ht="12.75" x14ac:dyDescent="0.2"/>
    <row r="385" spans="4:9" customFormat="1" ht="12.75" x14ac:dyDescent="0.2"/>
    <row r="386" spans="4:9" customFormat="1" ht="12.75" x14ac:dyDescent="0.2"/>
    <row r="387" spans="4:9" customFormat="1" ht="12.75" x14ac:dyDescent="0.2"/>
    <row r="388" spans="4:9" customFormat="1" ht="12.75" x14ac:dyDescent="0.2"/>
    <row r="389" spans="4:9" customFormat="1" ht="12.75" x14ac:dyDescent="0.2"/>
    <row r="390" spans="4:9" customFormat="1" ht="12.75" x14ac:dyDescent="0.2"/>
    <row r="391" spans="4:9" customFormat="1" ht="12.75" x14ac:dyDescent="0.2"/>
    <row r="392" spans="4:9" customFormat="1" ht="12.75" x14ac:dyDescent="0.2"/>
    <row r="393" spans="4:9" customFormat="1" ht="12.75" x14ac:dyDescent="0.2"/>
    <row r="394" spans="4:9" customFormat="1" ht="12.75" x14ac:dyDescent="0.2"/>
    <row r="395" spans="4:9" customFormat="1" ht="12.75" x14ac:dyDescent="0.2"/>
    <row r="396" spans="4:9" customFormat="1" ht="12.75" x14ac:dyDescent="0.2"/>
    <row r="397" spans="4:9" customFormat="1" x14ac:dyDescent="0.3">
      <c r="D397" s="15"/>
      <c r="E397" s="15"/>
      <c r="F397" s="15"/>
      <c r="G397" s="15"/>
      <c r="H397" s="15"/>
      <c r="I397" s="15"/>
    </row>
    <row r="398" spans="4:9" customFormat="1" x14ac:dyDescent="0.3">
      <c r="D398" s="15"/>
      <c r="E398" s="15"/>
      <c r="F398" s="15"/>
      <c r="G398" s="15"/>
      <c r="H398" s="15"/>
      <c r="I398" s="15"/>
    </row>
    <row r="399" spans="4:9" customFormat="1" x14ac:dyDescent="0.3">
      <c r="D399" s="15"/>
      <c r="E399" s="15"/>
      <c r="F399" s="15"/>
      <c r="G399" s="15"/>
      <c r="H399" s="15"/>
      <c r="I399" s="15"/>
    </row>
    <row r="400" spans="4:9" customFormat="1" x14ac:dyDescent="0.3">
      <c r="D400" s="15"/>
      <c r="E400" s="15"/>
      <c r="F400" s="15"/>
      <c r="G400" s="15"/>
      <c r="H400" s="15"/>
      <c r="I400" s="15"/>
    </row>
    <row r="401" spans="1:9" customFormat="1" x14ac:dyDescent="0.3">
      <c r="D401" s="15"/>
      <c r="E401" s="15"/>
      <c r="F401" s="15"/>
      <c r="G401" s="15"/>
      <c r="H401" s="15"/>
      <c r="I401" s="15"/>
    </row>
    <row r="402" spans="1:9" customFormat="1" x14ac:dyDescent="0.3">
      <c r="D402" s="15"/>
      <c r="E402" s="15"/>
      <c r="F402" s="15"/>
      <c r="G402" s="15"/>
      <c r="H402" s="15"/>
      <c r="I402" s="15"/>
    </row>
    <row r="403" spans="1:9" customFormat="1" x14ac:dyDescent="0.3">
      <c r="D403" s="15"/>
      <c r="E403" s="15"/>
      <c r="F403" s="15"/>
      <c r="G403" s="15"/>
      <c r="H403" s="15"/>
      <c r="I403" s="15"/>
    </row>
    <row r="404" spans="1:9" customFormat="1" x14ac:dyDescent="0.3">
      <c r="D404" s="15"/>
      <c r="E404" s="15"/>
      <c r="F404" s="15"/>
      <c r="G404" s="15"/>
      <c r="H404" s="15"/>
      <c r="I404" s="15"/>
    </row>
    <row r="405" spans="1:9" customFormat="1" x14ac:dyDescent="0.3">
      <c r="D405" s="15"/>
      <c r="E405" s="15"/>
      <c r="F405" s="15"/>
      <c r="G405" s="15"/>
      <c r="H405" s="15"/>
      <c r="I405" s="15"/>
    </row>
    <row r="406" spans="1:9" customFormat="1" x14ac:dyDescent="0.3">
      <c r="D406" s="15"/>
      <c r="E406" s="15"/>
      <c r="F406" s="15"/>
      <c r="G406" s="15"/>
      <c r="H406" s="15"/>
      <c r="I406" s="15"/>
    </row>
    <row r="407" spans="1:9" customFormat="1" x14ac:dyDescent="0.3">
      <c r="D407" s="15"/>
      <c r="E407" s="15"/>
      <c r="F407" s="15"/>
      <c r="G407" s="15"/>
      <c r="H407" s="15"/>
      <c r="I407" s="15"/>
    </row>
    <row r="408" spans="1:9" customFormat="1" x14ac:dyDescent="0.3">
      <c r="D408" s="15"/>
      <c r="E408" s="15"/>
      <c r="F408" s="15"/>
      <c r="G408" s="15"/>
      <c r="H408" s="15"/>
      <c r="I408" s="15"/>
    </row>
    <row r="409" spans="1:9" customFormat="1" x14ac:dyDescent="0.3">
      <c r="D409" s="15"/>
      <c r="E409" s="15"/>
      <c r="F409" s="15"/>
      <c r="G409" s="15"/>
      <c r="H409" s="15"/>
      <c r="I409" s="15"/>
    </row>
    <row r="410" spans="1:9" customFormat="1" x14ac:dyDescent="0.3">
      <c r="D410" s="15"/>
      <c r="E410" s="15"/>
      <c r="F410" s="15"/>
      <c r="G410" s="15"/>
      <c r="H410" s="15"/>
      <c r="I410" s="15"/>
    </row>
    <row r="411" spans="1:9" customFormat="1" x14ac:dyDescent="0.3">
      <c r="D411" s="15"/>
      <c r="E411" s="15"/>
      <c r="F411" s="15"/>
      <c r="G411" s="15"/>
      <c r="H411" s="15"/>
      <c r="I411" s="15"/>
    </row>
    <row r="412" spans="1:9" customFormat="1" x14ac:dyDescent="0.3">
      <c r="A412" s="15"/>
      <c r="B412" s="15"/>
      <c r="D412" s="15"/>
      <c r="E412" s="15"/>
      <c r="F412" s="15"/>
      <c r="G412" s="15"/>
      <c r="H412" s="15"/>
      <c r="I412" s="15"/>
    </row>
    <row r="413" spans="1:9" customFormat="1" x14ac:dyDescent="0.3">
      <c r="A413" s="15"/>
      <c r="B413" s="15"/>
      <c r="D413" s="15"/>
      <c r="E413" s="15"/>
      <c r="F413" s="15"/>
      <c r="G413" s="15"/>
      <c r="H413" s="15"/>
      <c r="I413" s="15"/>
    </row>
    <row r="414" spans="1:9" customFormat="1" x14ac:dyDescent="0.3">
      <c r="A414" s="15"/>
      <c r="B414" s="15"/>
      <c r="D414" s="15"/>
      <c r="E414" s="15"/>
      <c r="F414" s="15"/>
      <c r="G414" s="15"/>
      <c r="H414" s="15"/>
      <c r="I414" s="15"/>
    </row>
    <row r="415" spans="1:9" customFormat="1" x14ac:dyDescent="0.3">
      <c r="A415" s="15"/>
      <c r="B415" s="15"/>
      <c r="D415" s="15"/>
      <c r="E415" s="15"/>
      <c r="F415" s="15"/>
      <c r="G415" s="15"/>
      <c r="H415" s="15"/>
      <c r="I415" s="15"/>
    </row>
    <row r="416" spans="1:9" customFormat="1" x14ac:dyDescent="0.3">
      <c r="A416" s="15"/>
      <c r="B416" s="15"/>
      <c r="D416" s="15"/>
      <c r="E416" s="15"/>
      <c r="F416" s="15"/>
      <c r="G416" s="15"/>
      <c r="H416" s="15"/>
      <c r="I416" s="15"/>
    </row>
    <row r="417" spans="1:9" customFormat="1" x14ac:dyDescent="0.3">
      <c r="A417" s="15"/>
      <c r="B417" s="15"/>
      <c r="D417" s="15"/>
      <c r="E417" s="15"/>
      <c r="F417" s="15"/>
      <c r="G417" s="15"/>
      <c r="H417" s="15"/>
      <c r="I417" s="15"/>
    </row>
    <row r="418" spans="1:9" customFormat="1" x14ac:dyDescent="0.3">
      <c r="A418" s="15"/>
      <c r="B418" s="15"/>
      <c r="D418" s="15"/>
      <c r="E418" s="15"/>
      <c r="F418" s="15"/>
      <c r="G418" s="15"/>
      <c r="H418" s="15"/>
      <c r="I418" s="15"/>
    </row>
  </sheetData>
  <conditionalFormatting sqref="F3:F10">
    <cfRule type="expression" dxfId="0" priority="1">
      <formula>F3&lt;0</formula>
    </cfRule>
  </conditionalFormatting>
  <dataValidations count="1">
    <dataValidation type="list" allowBlank="1" showInputMessage="1" showErrorMessage="1" sqref="D3:D10">
      <formula1>CategoryLookup</formula1>
    </dataValidation>
  </dataValidations>
  <printOptions horizontalCentered="1"/>
  <pageMargins left="0.25" right="0.25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tabSelected="1" workbookViewId="0">
      <selection activeCell="L35" sqref="L35"/>
    </sheetView>
  </sheetViews>
  <sheetFormatPr defaultColWidth="9.140625" defaultRowHeight="15" x14ac:dyDescent="0.2"/>
  <cols>
    <col min="1" max="1" width="13.28515625" style="1" bestFit="1" customWidth="1"/>
    <col min="2" max="2" width="8.140625" style="1" hidden="1" customWidth="1"/>
    <col min="3" max="3" width="14.140625" style="5" bestFit="1" customWidth="1"/>
    <col min="4" max="4" width="11.28515625" style="2" bestFit="1" customWidth="1"/>
    <col min="5" max="5" width="14.140625" style="3" bestFit="1" customWidth="1"/>
    <col min="6" max="6" width="13.140625" style="3" bestFit="1" customWidth="1"/>
    <col min="7" max="7" width="2.5703125" style="3" bestFit="1" customWidth="1"/>
    <col min="8" max="8" width="11.28515625" style="3" bestFit="1" customWidth="1"/>
    <col min="9" max="9" width="2.5703125" style="3" customWidth="1"/>
    <col min="10" max="10" width="12.85546875" style="3" bestFit="1" customWidth="1"/>
    <col min="11" max="11" width="2.5703125" style="3" customWidth="1"/>
    <col min="12" max="12" width="13.28515625" style="3" customWidth="1"/>
    <col min="13" max="13" width="2.5703125" style="3" customWidth="1"/>
    <col min="14" max="14" width="11.28515625" style="3" bestFit="1" customWidth="1"/>
    <col min="15" max="15" width="2.5703125" style="3" customWidth="1"/>
    <col min="16" max="16" width="12.85546875" style="3" bestFit="1" customWidth="1"/>
    <col min="17" max="17" width="2.5703125" style="3" customWidth="1"/>
    <col min="18" max="18" width="14.5703125" style="3" bestFit="1" customWidth="1"/>
    <col min="19" max="19" width="3.5703125" style="4" customWidth="1"/>
    <col min="20" max="20" width="16.42578125" style="4" bestFit="1" customWidth="1"/>
    <col min="21" max="21" width="9.5703125" style="4" bestFit="1" customWidth="1"/>
    <col min="22" max="22" width="16.140625" style="4" bestFit="1" customWidth="1"/>
    <col min="23" max="23" width="14.28515625" style="4" bestFit="1" customWidth="1"/>
    <col min="24" max="16384" width="9.140625" style="4"/>
  </cols>
  <sheetData>
    <row r="1" spans="1:19" x14ac:dyDescent="0.2">
      <c r="A1" s="13" t="s">
        <v>34</v>
      </c>
      <c r="B1" s="6"/>
      <c r="C1" s="7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1"/>
    </row>
    <row r="2" spans="1:19" x14ac:dyDescent="0.2">
      <c r="A2" s="13" t="s">
        <v>33</v>
      </c>
      <c r="B2" s="6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1"/>
    </row>
    <row r="3" spans="1:19" x14ac:dyDescent="0.2">
      <c r="A3" s="13" t="s">
        <v>51</v>
      </c>
      <c r="B3" s="6"/>
      <c r="C3" s="7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1"/>
    </row>
    <row r="4" spans="1:19" x14ac:dyDescent="0.2">
      <c r="A4" s="45" t="s">
        <v>2</v>
      </c>
      <c r="B4" s="29" t="s">
        <v>13</v>
      </c>
      <c r="C4" s="30" t="s">
        <v>0</v>
      </c>
      <c r="D4" s="31" t="s">
        <v>6</v>
      </c>
      <c r="E4" s="32" t="s">
        <v>31</v>
      </c>
      <c r="F4" s="32" t="s">
        <v>62</v>
      </c>
      <c r="G4" s="32"/>
      <c r="H4" s="32" t="s">
        <v>68</v>
      </c>
      <c r="I4" s="32"/>
      <c r="J4" s="32" t="s">
        <v>66</v>
      </c>
      <c r="K4" s="32"/>
      <c r="L4" s="32" t="s">
        <v>73</v>
      </c>
      <c r="M4" s="32"/>
      <c r="N4" s="32" t="s">
        <v>71</v>
      </c>
      <c r="O4" s="32"/>
      <c r="P4" s="32" t="s">
        <v>64</v>
      </c>
      <c r="Q4" s="32"/>
      <c r="R4" s="46" t="s">
        <v>59</v>
      </c>
      <c r="S4" s="11"/>
    </row>
    <row r="5" spans="1:19" x14ac:dyDescent="0.2">
      <c r="A5" s="61" t="s">
        <v>1</v>
      </c>
      <c r="B5" s="62" t="s">
        <v>14</v>
      </c>
      <c r="C5" s="63" t="s">
        <v>29</v>
      </c>
      <c r="D5" s="64" t="s">
        <v>30</v>
      </c>
      <c r="E5" s="65" t="s">
        <v>53</v>
      </c>
      <c r="F5" s="65" t="s">
        <v>63</v>
      </c>
      <c r="G5" s="65"/>
      <c r="H5" s="65" t="s">
        <v>69</v>
      </c>
      <c r="I5" s="65"/>
      <c r="J5" s="65" t="s">
        <v>67</v>
      </c>
      <c r="K5" s="65"/>
      <c r="L5" s="65" t="s">
        <v>74</v>
      </c>
      <c r="M5" s="65"/>
      <c r="N5" s="65" t="s">
        <v>72</v>
      </c>
      <c r="O5" s="65"/>
      <c r="P5" s="65" t="s">
        <v>65</v>
      </c>
      <c r="Q5" s="65"/>
      <c r="R5" s="66" t="s">
        <v>7</v>
      </c>
      <c r="S5" s="11"/>
    </row>
    <row r="6" spans="1:19" x14ac:dyDescent="0.2">
      <c r="A6" s="33">
        <v>2000</v>
      </c>
      <c r="B6" s="34" t="s">
        <v>16</v>
      </c>
      <c r="C6" s="35">
        <v>2036997</v>
      </c>
      <c r="D6" s="72" t="s">
        <v>80</v>
      </c>
      <c r="E6" s="35">
        <v>1900000</v>
      </c>
      <c r="F6" s="35">
        <v>0</v>
      </c>
      <c r="G6" s="35"/>
      <c r="H6" s="35"/>
      <c r="I6" s="35"/>
      <c r="J6" s="35"/>
      <c r="K6" s="35"/>
      <c r="L6" s="35"/>
      <c r="M6" s="35"/>
      <c r="N6" s="35"/>
      <c r="O6" s="35"/>
      <c r="P6" s="35">
        <v>0</v>
      </c>
      <c r="Q6" s="35"/>
      <c r="R6" s="36">
        <f t="shared" ref="R6:R17" si="0">+C6-E6-F6</f>
        <v>136997</v>
      </c>
      <c r="S6" s="11"/>
    </row>
    <row r="7" spans="1:19" x14ac:dyDescent="0.2">
      <c r="A7" s="37">
        <v>2001</v>
      </c>
      <c r="B7" s="38" t="s">
        <v>19</v>
      </c>
      <c r="C7" s="39">
        <v>1182077</v>
      </c>
      <c r="D7" s="71" t="s">
        <v>5</v>
      </c>
      <c r="E7" s="39">
        <v>1181031.95</v>
      </c>
      <c r="F7" s="39">
        <v>0</v>
      </c>
      <c r="G7" s="39"/>
      <c r="H7" s="39"/>
      <c r="I7" s="39"/>
      <c r="J7" s="39"/>
      <c r="K7" s="39"/>
      <c r="L7" s="39"/>
      <c r="M7" s="39"/>
      <c r="N7" s="39"/>
      <c r="O7" s="39"/>
      <c r="P7" s="39">
        <v>0</v>
      </c>
      <c r="Q7" s="39"/>
      <c r="R7" s="41">
        <f t="shared" si="0"/>
        <v>1045.0500000000466</v>
      </c>
      <c r="S7" s="11"/>
    </row>
    <row r="8" spans="1:19" ht="15.75" customHeight="1" x14ac:dyDescent="0.2">
      <c r="A8" s="37">
        <v>2002</v>
      </c>
      <c r="B8" s="38" t="s">
        <v>21</v>
      </c>
      <c r="C8" s="39">
        <v>944818</v>
      </c>
      <c r="D8" s="40" t="s">
        <v>3</v>
      </c>
      <c r="E8" s="39">
        <v>941934.56</v>
      </c>
      <c r="F8" s="39">
        <v>0</v>
      </c>
      <c r="G8" s="39"/>
      <c r="H8" s="39"/>
      <c r="I8" s="39"/>
      <c r="J8" s="39"/>
      <c r="K8" s="39"/>
      <c r="L8" s="39"/>
      <c r="M8" s="39"/>
      <c r="N8" s="39"/>
      <c r="O8" s="39"/>
      <c r="P8" s="39">
        <v>0</v>
      </c>
      <c r="Q8" s="39"/>
      <c r="R8" s="41">
        <f t="shared" si="0"/>
        <v>2883.4399999999441</v>
      </c>
      <c r="S8" s="11"/>
    </row>
    <row r="9" spans="1:19" x14ac:dyDescent="0.2">
      <c r="A9" s="37">
        <v>2003</v>
      </c>
      <c r="B9" s="38" t="s">
        <v>17</v>
      </c>
      <c r="C9" s="39">
        <v>1146292</v>
      </c>
      <c r="D9" s="40" t="s">
        <v>4</v>
      </c>
      <c r="E9" s="39">
        <v>1146292</v>
      </c>
      <c r="F9" s="39">
        <v>0</v>
      </c>
      <c r="G9" s="39"/>
      <c r="H9" s="39"/>
      <c r="I9" s="39"/>
      <c r="J9" s="39"/>
      <c r="K9" s="39"/>
      <c r="L9" s="39"/>
      <c r="M9" s="39"/>
      <c r="N9" s="39"/>
      <c r="O9" s="39"/>
      <c r="P9" s="39">
        <v>0</v>
      </c>
      <c r="Q9" s="39"/>
      <c r="R9" s="41">
        <f t="shared" si="0"/>
        <v>0</v>
      </c>
      <c r="S9" s="11"/>
    </row>
    <row r="10" spans="1:19" x14ac:dyDescent="0.2">
      <c r="A10" s="37">
        <v>2004</v>
      </c>
      <c r="B10" s="38" t="s">
        <v>22</v>
      </c>
      <c r="C10" s="39">
        <v>855226</v>
      </c>
      <c r="D10" s="40" t="s">
        <v>8</v>
      </c>
      <c r="E10" s="39">
        <v>855000</v>
      </c>
      <c r="F10" s="39">
        <v>0</v>
      </c>
      <c r="G10" s="39"/>
      <c r="H10" s="39"/>
      <c r="I10" s="39"/>
      <c r="J10" s="39"/>
      <c r="K10" s="39"/>
      <c r="L10" s="39"/>
      <c r="M10" s="39"/>
      <c r="N10" s="39"/>
      <c r="O10" s="39"/>
      <c r="P10" s="39">
        <v>0</v>
      </c>
      <c r="Q10" s="39"/>
      <c r="R10" s="41">
        <f t="shared" si="0"/>
        <v>226</v>
      </c>
      <c r="S10" s="11"/>
    </row>
    <row r="11" spans="1:19" x14ac:dyDescent="0.2">
      <c r="A11" s="37">
        <v>2005</v>
      </c>
      <c r="B11" s="38" t="s">
        <v>24</v>
      </c>
      <c r="C11" s="39">
        <v>1475243</v>
      </c>
      <c r="D11" s="40" t="s">
        <v>9</v>
      </c>
      <c r="E11" s="39">
        <v>1475243</v>
      </c>
      <c r="F11" s="39">
        <v>0</v>
      </c>
      <c r="G11" s="39"/>
      <c r="H11" s="39"/>
      <c r="I11" s="39"/>
      <c r="J11" s="39"/>
      <c r="K11" s="39"/>
      <c r="L11" s="39"/>
      <c r="M11" s="39"/>
      <c r="N11" s="39"/>
      <c r="O11" s="39"/>
      <c r="P11" s="39">
        <v>0</v>
      </c>
      <c r="Q11" s="39"/>
      <c r="R11" s="41">
        <f t="shared" si="0"/>
        <v>0</v>
      </c>
      <c r="S11" s="11"/>
    </row>
    <row r="12" spans="1:19" x14ac:dyDescent="0.2">
      <c r="A12" s="37">
        <v>2006</v>
      </c>
      <c r="B12" s="38" t="s">
        <v>25</v>
      </c>
      <c r="C12" s="39">
        <v>1916902</v>
      </c>
      <c r="D12" s="40" t="s">
        <v>11</v>
      </c>
      <c r="E12" s="39">
        <v>1900000</v>
      </c>
      <c r="F12" s="39">
        <v>0</v>
      </c>
      <c r="G12" s="39"/>
      <c r="H12" s="39"/>
      <c r="I12" s="39"/>
      <c r="J12" s="39"/>
      <c r="K12" s="39"/>
      <c r="L12" s="39"/>
      <c r="M12" s="39"/>
      <c r="N12" s="39"/>
      <c r="O12" s="39"/>
      <c r="P12" s="39">
        <v>0</v>
      </c>
      <c r="Q12" s="39"/>
      <c r="R12" s="41">
        <f t="shared" si="0"/>
        <v>16902</v>
      </c>
      <c r="S12" s="56"/>
    </row>
    <row r="13" spans="1:19" x14ac:dyDescent="0.2">
      <c r="A13" s="37">
        <v>2007</v>
      </c>
      <c r="B13" s="38" t="s">
        <v>26</v>
      </c>
      <c r="C13" s="39">
        <v>419110</v>
      </c>
      <c r="D13" s="40" t="s">
        <v>10</v>
      </c>
      <c r="E13" s="39">
        <f>52000+367110</f>
        <v>419110</v>
      </c>
      <c r="F13" s="39">
        <v>0</v>
      </c>
      <c r="G13" s="39"/>
      <c r="H13" s="39"/>
      <c r="I13" s="39"/>
      <c r="J13" s="39"/>
      <c r="K13" s="39"/>
      <c r="L13" s="39"/>
      <c r="M13" s="39"/>
      <c r="N13" s="39"/>
      <c r="O13" s="39"/>
      <c r="P13" s="39">
        <v>0</v>
      </c>
      <c r="Q13" s="39"/>
      <c r="R13" s="41">
        <f t="shared" si="0"/>
        <v>0</v>
      </c>
      <c r="S13" s="11"/>
    </row>
    <row r="14" spans="1:19" x14ac:dyDescent="0.2">
      <c r="A14" s="37">
        <v>2008</v>
      </c>
      <c r="B14" s="38" t="s">
        <v>20</v>
      </c>
      <c r="C14" s="39">
        <v>15235</v>
      </c>
      <c r="D14" s="40" t="s">
        <v>12</v>
      </c>
      <c r="E14" s="39">
        <v>0</v>
      </c>
      <c r="F14" s="39">
        <v>0</v>
      </c>
      <c r="G14" s="39"/>
      <c r="H14" s="39"/>
      <c r="I14" s="39"/>
      <c r="J14" s="39"/>
      <c r="K14" s="39"/>
      <c r="L14" s="39"/>
      <c r="M14" s="39"/>
      <c r="N14" s="39"/>
      <c r="O14" s="39"/>
      <c r="P14" s="39">
        <v>0</v>
      </c>
      <c r="Q14" s="39"/>
      <c r="R14" s="41">
        <f t="shared" si="0"/>
        <v>15235</v>
      </c>
      <c r="S14" s="11"/>
    </row>
    <row r="15" spans="1:19" x14ac:dyDescent="0.2">
      <c r="A15" s="37">
        <v>2009</v>
      </c>
      <c r="B15" s="38" t="s">
        <v>23</v>
      </c>
      <c r="C15" s="39">
        <v>488595</v>
      </c>
      <c r="D15" s="40" t="s">
        <v>12</v>
      </c>
      <c r="E15" s="39">
        <v>0</v>
      </c>
      <c r="F15" s="39">
        <v>0</v>
      </c>
      <c r="G15" s="39"/>
      <c r="H15" s="39"/>
      <c r="I15" s="39"/>
      <c r="J15" s="39"/>
      <c r="K15" s="39"/>
      <c r="L15" s="39"/>
      <c r="M15" s="39"/>
      <c r="N15" s="39"/>
      <c r="O15" s="39"/>
      <c r="P15" s="39">
        <v>0</v>
      </c>
      <c r="Q15" s="39"/>
      <c r="R15" s="41">
        <f t="shared" si="0"/>
        <v>488595</v>
      </c>
      <c r="S15" s="11"/>
    </row>
    <row r="16" spans="1:19" x14ac:dyDescent="0.2">
      <c r="A16" s="37">
        <v>2010</v>
      </c>
      <c r="B16" s="38" t="s">
        <v>27</v>
      </c>
      <c r="C16" s="39">
        <v>249418</v>
      </c>
      <c r="D16" s="40" t="s">
        <v>12</v>
      </c>
      <c r="E16" s="39">
        <v>0</v>
      </c>
      <c r="F16" s="39">
        <v>0</v>
      </c>
      <c r="G16" s="39"/>
      <c r="H16" s="39"/>
      <c r="I16" s="39"/>
      <c r="J16" s="39"/>
      <c r="K16" s="39"/>
      <c r="L16" s="39"/>
      <c r="M16" s="39"/>
      <c r="N16" s="39"/>
      <c r="O16" s="39"/>
      <c r="P16" s="39">
        <v>0</v>
      </c>
      <c r="Q16" s="39"/>
      <c r="R16" s="41">
        <f t="shared" si="0"/>
        <v>249418</v>
      </c>
      <c r="S16" s="11"/>
    </row>
    <row r="17" spans="1:23" x14ac:dyDescent="0.2">
      <c r="A17" s="37">
        <v>2011</v>
      </c>
      <c r="B17" s="38" t="s">
        <v>18</v>
      </c>
      <c r="C17" s="39">
        <v>674860</v>
      </c>
      <c r="D17" s="40" t="s">
        <v>12</v>
      </c>
      <c r="E17" s="39">
        <v>0</v>
      </c>
      <c r="F17" s="39">
        <v>0</v>
      </c>
      <c r="G17" s="39"/>
      <c r="H17" s="39"/>
      <c r="I17" s="39"/>
      <c r="J17" s="39"/>
      <c r="K17" s="39"/>
      <c r="L17" s="39"/>
      <c r="M17" s="39"/>
      <c r="N17" s="39"/>
      <c r="O17" s="39"/>
      <c r="P17" s="39">
        <v>0</v>
      </c>
      <c r="Q17" s="39"/>
      <c r="R17" s="41">
        <f t="shared" si="0"/>
        <v>674860</v>
      </c>
      <c r="S17" s="11"/>
      <c r="T17" s="57"/>
    </row>
    <row r="18" spans="1:23" x14ac:dyDescent="0.2">
      <c r="A18" s="37">
        <v>2012</v>
      </c>
      <c r="B18" s="38" t="s">
        <v>28</v>
      </c>
      <c r="C18" s="39">
        <v>2388556</v>
      </c>
      <c r="D18" s="68" t="s">
        <v>77</v>
      </c>
      <c r="E18" s="39">
        <v>0</v>
      </c>
      <c r="F18" s="39">
        <v>0</v>
      </c>
      <c r="G18" s="47"/>
      <c r="H18" s="47"/>
      <c r="I18" s="47"/>
      <c r="J18" s="47"/>
      <c r="K18" s="47"/>
      <c r="L18" s="47"/>
      <c r="M18" s="47"/>
      <c r="N18" s="47"/>
      <c r="O18" s="47"/>
      <c r="P18" s="39">
        <v>2091051</v>
      </c>
      <c r="Q18" s="47"/>
      <c r="R18" s="41">
        <f>+C18-E18-F18-P18</f>
        <v>297505</v>
      </c>
      <c r="S18" s="56"/>
      <c r="T18" s="57"/>
    </row>
    <row r="19" spans="1:23" x14ac:dyDescent="0.2">
      <c r="A19" s="37">
        <v>2013</v>
      </c>
      <c r="B19" s="38" t="s">
        <v>15</v>
      </c>
      <c r="C19" s="39">
        <v>2380250</v>
      </c>
      <c r="D19" s="58" t="s">
        <v>58</v>
      </c>
      <c r="E19" s="39">
        <v>0</v>
      </c>
      <c r="F19" s="39">
        <v>1618400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1">
        <f>+C19-E19-F19-P19</f>
        <v>761850</v>
      </c>
      <c r="S19" s="56"/>
    </row>
    <row r="20" spans="1:23" x14ac:dyDescent="0.2">
      <c r="A20" s="37">
        <v>2014</v>
      </c>
      <c r="B20" s="60" t="s">
        <v>57</v>
      </c>
      <c r="C20" s="39">
        <v>3322365</v>
      </c>
      <c r="D20" s="68" t="s">
        <v>78</v>
      </c>
      <c r="E20" s="39">
        <v>410000</v>
      </c>
      <c r="F20" s="39">
        <f>2412174-1100000-450180-141600</f>
        <v>720394</v>
      </c>
      <c r="G20" s="69"/>
      <c r="H20" s="39">
        <v>450180</v>
      </c>
      <c r="I20" s="69"/>
      <c r="J20" s="39">
        <v>1100000</v>
      </c>
      <c r="K20" s="69"/>
      <c r="L20" s="39">
        <v>0</v>
      </c>
      <c r="M20" s="69"/>
      <c r="N20" s="39">
        <v>185000</v>
      </c>
      <c r="O20" s="69"/>
      <c r="P20" s="39">
        <v>141600</v>
      </c>
      <c r="Q20" s="69"/>
      <c r="R20" s="41">
        <f>+C20-E20-F20-P20-J20-H20-N20</f>
        <v>315191</v>
      </c>
      <c r="S20" s="56"/>
      <c r="V20" s="57"/>
    </row>
    <row r="21" spans="1:23" x14ac:dyDescent="0.2">
      <c r="A21" s="37">
        <v>2015</v>
      </c>
      <c r="B21" s="60" t="s">
        <v>60</v>
      </c>
      <c r="C21" s="39">
        <v>1190989</v>
      </c>
      <c r="D21" s="68" t="s">
        <v>79</v>
      </c>
      <c r="E21" s="39">
        <v>225000</v>
      </c>
      <c r="F21" s="39">
        <v>0</v>
      </c>
      <c r="G21" s="47"/>
      <c r="H21" s="39"/>
      <c r="I21" s="47"/>
      <c r="J21" s="39"/>
      <c r="K21" s="47"/>
      <c r="L21" s="39"/>
      <c r="M21" s="47"/>
      <c r="N21" s="39"/>
      <c r="O21" s="47"/>
      <c r="P21" s="39">
        <v>280190</v>
      </c>
      <c r="Q21" s="47"/>
      <c r="R21" s="41">
        <f>+C21-E21-F21-P21-J21-H21-N21-L21</f>
        <v>685799</v>
      </c>
      <c r="S21" s="56"/>
      <c r="W21" s="57"/>
    </row>
    <row r="22" spans="1:23" x14ac:dyDescent="0.2">
      <c r="A22" s="37">
        <v>2016</v>
      </c>
      <c r="B22" s="60"/>
      <c r="C22" s="39">
        <v>3074985</v>
      </c>
      <c r="D22" s="68" t="s">
        <v>70</v>
      </c>
      <c r="E22" s="39">
        <v>282359</v>
      </c>
      <c r="F22" s="39">
        <f>210000+95000+128235+330000+182000+670000+55000+250000+175000+25000</f>
        <v>2120235</v>
      </c>
      <c r="G22" s="47"/>
      <c r="H22" s="39"/>
      <c r="I22" s="47"/>
      <c r="J22" s="39"/>
      <c r="K22" s="47"/>
      <c r="L22" s="39"/>
      <c r="M22" s="47"/>
      <c r="N22" s="39"/>
      <c r="O22" s="47"/>
      <c r="P22" s="39">
        <v>113532.25</v>
      </c>
      <c r="Q22" s="47"/>
      <c r="R22" s="41">
        <f>+C22-E22-F22-P22-J22-H22-N22-L22</f>
        <v>558858.75</v>
      </c>
      <c r="S22" s="56"/>
      <c r="W22" s="57"/>
    </row>
    <row r="23" spans="1:23" x14ac:dyDescent="0.2">
      <c r="A23" s="37">
        <v>2017</v>
      </c>
      <c r="B23" s="60" t="s">
        <v>61</v>
      </c>
      <c r="C23" s="39">
        <v>2793163</v>
      </c>
      <c r="D23" s="68" t="s">
        <v>75</v>
      </c>
      <c r="E23" s="39">
        <v>0</v>
      </c>
      <c r="F23" s="39">
        <f>275000+75000+42985+94567+392996+60000+165000+69600+250000</f>
        <v>1425148</v>
      </c>
      <c r="G23" s="47"/>
      <c r="H23" s="39">
        <v>230607</v>
      </c>
      <c r="I23" s="47"/>
      <c r="J23" s="39"/>
      <c r="K23" s="47"/>
      <c r="L23" s="39">
        <f>55000+125000</f>
        <v>180000</v>
      </c>
      <c r="M23" s="47"/>
      <c r="N23" s="39">
        <f>300000+115000</f>
        <v>415000</v>
      </c>
      <c r="O23" s="47"/>
      <c r="P23" s="39">
        <v>167354</v>
      </c>
      <c r="Q23" s="47"/>
      <c r="R23" s="41">
        <f>+C23-E23-F23-P23-J23-H23-N23-L23</f>
        <v>375054</v>
      </c>
      <c r="S23" s="56"/>
    </row>
    <row r="24" spans="1:23" x14ac:dyDescent="0.2">
      <c r="A24" s="42">
        <v>2018</v>
      </c>
      <c r="B24" s="59" t="s">
        <v>61</v>
      </c>
      <c r="C24" s="67">
        <v>2012070</v>
      </c>
      <c r="D24" s="70" t="s">
        <v>76</v>
      </c>
      <c r="E24" s="43">
        <v>0</v>
      </c>
      <c r="F24" s="43">
        <v>0</v>
      </c>
      <c r="G24" s="48"/>
      <c r="H24" s="43">
        <v>0</v>
      </c>
      <c r="I24" s="48"/>
      <c r="J24" s="48"/>
      <c r="K24" s="48"/>
      <c r="L24" s="43">
        <v>0</v>
      </c>
      <c r="M24" s="48"/>
      <c r="N24" s="43">
        <v>0</v>
      </c>
      <c r="O24" s="48"/>
      <c r="P24" s="43">
        <v>199008</v>
      </c>
      <c r="Q24" s="48"/>
      <c r="R24" s="44">
        <f>+C24-E24-F24-P24-J24-H24-N24-L24</f>
        <v>1813062</v>
      </c>
      <c r="S24" s="56"/>
    </row>
    <row r="25" spans="1:23" ht="5.45" customHeight="1" x14ac:dyDescent="0.2">
      <c r="A25" s="6"/>
      <c r="B25" s="6"/>
      <c r="C25" s="7"/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1"/>
    </row>
    <row r="26" spans="1:23" ht="15.6" hidden="1" customHeight="1" x14ac:dyDescent="0.2">
      <c r="A26" s="10" t="s">
        <v>48</v>
      </c>
      <c r="B26" s="10"/>
      <c r="C26" s="7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11"/>
    </row>
    <row r="27" spans="1:23" hidden="1" x14ac:dyDescent="0.2">
      <c r="A27" s="10" t="s">
        <v>49</v>
      </c>
      <c r="B27" s="6"/>
      <c r="C27" s="7"/>
      <c r="D27" s="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11"/>
    </row>
    <row r="28" spans="1:23" x14ac:dyDescent="0.2">
      <c r="A28" s="12"/>
      <c r="B28" s="12"/>
      <c r="C28" s="7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1"/>
    </row>
    <row r="29" spans="1:23" hidden="1" x14ac:dyDescent="0.2">
      <c r="A29" s="50" t="s">
        <v>54</v>
      </c>
      <c r="B29" s="6"/>
      <c r="C29" s="7"/>
      <c r="D29" s="8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11"/>
      <c r="T29" s="11"/>
    </row>
    <row r="30" spans="1:23" hidden="1" x14ac:dyDescent="0.2">
      <c r="A30" s="51" t="s">
        <v>55</v>
      </c>
      <c r="B30" s="6"/>
      <c r="C30" s="7"/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11"/>
      <c r="T30" s="11"/>
    </row>
    <row r="31" spans="1:23" hidden="1" x14ac:dyDescent="0.2">
      <c r="A31" s="51" t="s">
        <v>56</v>
      </c>
      <c r="B31" s="6"/>
      <c r="C31" s="7"/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1"/>
      <c r="T31" s="11"/>
    </row>
    <row r="32" spans="1:23" x14ac:dyDescent="0.2">
      <c r="A32" s="51"/>
      <c r="B32" s="6"/>
      <c r="C32" s="7"/>
      <c r="D32" s="8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1"/>
      <c r="T32" s="11"/>
    </row>
    <row r="33" spans="1:20" x14ac:dyDescent="0.2">
      <c r="A33" s="51"/>
      <c r="B33" s="6"/>
      <c r="C33" s="7"/>
      <c r="D33" s="8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1"/>
      <c r="T33" s="11"/>
    </row>
    <row r="34" spans="1:20" x14ac:dyDescent="0.2">
      <c r="A34" s="6"/>
      <c r="B34" s="6"/>
      <c r="C34" s="7"/>
      <c r="D34" s="8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11"/>
      <c r="T34" s="11"/>
    </row>
  </sheetData>
  <phoneticPr fontId="2" type="noConversion"/>
  <pageMargins left="0.75" right="0.75" top="1" bottom="1" header="0.5" footer="0.5"/>
  <pageSetup scale="85" orientation="landscape" horizontalDpi="300" verticalDpi="300" r:id="rId1"/>
  <headerFooter alignWithMargins="0"/>
  <ignoredErrors>
    <ignoredError sqref="D14:D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Free Cash ATM2014</vt:lpstr>
      <vt:lpstr>FREE CASH HISTORY</vt:lpstr>
      <vt:lpstr>'Free Cash ATM2014'!Print_Area</vt:lpstr>
      <vt:lpstr>'FREE CASH HISTORY'!Print_Area</vt:lpstr>
    </vt:vector>
  </TitlesOfParts>
  <Company>Town of Sudbury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PetersenS</dc:creator>
  <cp:lastModifiedBy>Keohane, Dennis</cp:lastModifiedBy>
  <cp:lastPrinted>2016-10-17T21:08:22Z</cp:lastPrinted>
  <dcterms:created xsi:type="dcterms:W3CDTF">2002-11-15T21:27:25Z</dcterms:created>
  <dcterms:modified xsi:type="dcterms:W3CDTF">2018-10-04T15:43:52Z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