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9" activeTab="14"/>
  </bookViews>
  <sheets>
    <sheet name="Summary" sheetId="1" r:id="rId1"/>
    <sheet name="Expenses" sheetId="2" r:id="rId2"/>
    <sheet name="Revenues" sheetId="3" r:id="rId3"/>
    <sheet name="Fulltimestaff" sheetId="4" r:id="rId4"/>
    <sheet name="Parttimestaff" sheetId="5" r:id="rId5"/>
    <sheet name="AquaticsMembershipRevenue" sheetId="6" r:id="rId6"/>
    <sheet name="FitnessMembershipRevenue" sheetId="7" r:id="rId7"/>
    <sheet name="FullFacilityMembershipRevenue" sheetId="8" r:id="rId8"/>
    <sheet name="GeneralPrograms" sheetId="9" r:id="rId9"/>
    <sheet name="AquaticPrograms" sheetId="10" r:id="rId10"/>
    <sheet name="SeniorPrograms" sheetId="11" r:id="rId11"/>
    <sheet name="GeneralPartimeSchedules" sheetId="12" r:id="rId12"/>
    <sheet name="AquaticParttimeSchedules" sheetId="13" r:id="rId13"/>
    <sheet name="ExistingExpenses" sheetId="14" r:id="rId14"/>
    <sheet name="ExistingRevenues" sheetId="15" r:id="rId15"/>
  </sheets>
  <definedNames>
    <definedName name="_xlnm.Print_Area" localSheetId="1">'Expenses'!$A$1:$B$68</definedName>
    <definedName name="_xlnm.Print_Area" localSheetId="2">'Revenues'!$A$1:$B$62</definedName>
  </definedNames>
  <calcPr fullCalcOnLoad="1"/>
</workbook>
</file>

<file path=xl/sharedStrings.xml><?xml version="1.0" encoding="utf-8"?>
<sst xmlns="http://schemas.openxmlformats.org/spreadsheetml/2006/main" count="1069" uniqueCount="327">
  <si>
    <t>Category</t>
  </si>
  <si>
    <r>
      <t xml:space="preserve">Personnel </t>
    </r>
    <r>
      <rPr>
        <sz val="12"/>
        <rFont val="Times New Roman"/>
        <family val="1"/>
      </rPr>
      <t>(new positions)</t>
    </r>
  </si>
  <si>
    <t>Full-time</t>
  </si>
  <si>
    <t>Part-time</t>
  </si>
  <si>
    <t>Total</t>
  </si>
  <si>
    <t>Commodities</t>
  </si>
  <si>
    <t>Office supplies</t>
  </si>
  <si>
    <t>Other</t>
  </si>
  <si>
    <t>Capital</t>
  </si>
  <si>
    <t>Replacement fund</t>
  </si>
  <si>
    <t>Grand Total</t>
  </si>
  <si>
    <t>Facility</t>
  </si>
  <si>
    <t>Salary</t>
  </si>
  <si>
    <t>Positions</t>
  </si>
  <si>
    <t>Salaries</t>
  </si>
  <si>
    <t>Benefits</t>
  </si>
  <si>
    <t xml:space="preserve">Benefits </t>
  </si>
  <si>
    <t>Rate</t>
  </si>
  <si>
    <t>Hours</t>
  </si>
  <si>
    <t>Weeks</t>
  </si>
  <si>
    <t>Custodian</t>
  </si>
  <si>
    <t>General</t>
  </si>
  <si>
    <t>Fees</t>
  </si>
  <si>
    <t>Corporate/Group</t>
  </si>
  <si>
    <t>Rentals</t>
  </si>
  <si>
    <r>
      <t>Programs</t>
    </r>
    <r>
      <rPr>
        <sz val="12"/>
        <rFont val="Times New Roman"/>
        <family val="1"/>
      </rPr>
      <t>**</t>
    </r>
  </si>
  <si>
    <t>Special events</t>
  </si>
  <si>
    <t>Vending</t>
  </si>
  <si>
    <t>Daily Admissions</t>
  </si>
  <si>
    <t>Resale items</t>
  </si>
  <si>
    <t>Daily Fees</t>
  </si>
  <si>
    <t>Number</t>
  </si>
  <si>
    <t>Revenue</t>
  </si>
  <si>
    <t>Senior</t>
  </si>
  <si>
    <t>x 360 days/year</t>
  </si>
  <si>
    <t>% of users</t>
  </si>
  <si>
    <t>% of fee increase</t>
  </si>
  <si>
    <t>Non. Res.</t>
  </si>
  <si>
    <t>Adjusted Total</t>
  </si>
  <si>
    <t>Revenue Summary</t>
  </si>
  <si>
    <t>Daily</t>
  </si>
  <si>
    <t>Operational Budget Summary</t>
  </si>
  <si>
    <t>Expenses</t>
  </si>
  <si>
    <t>Revenues</t>
  </si>
  <si>
    <t>Difference</t>
  </si>
  <si>
    <t>Recovery %</t>
  </si>
  <si>
    <t>Child Care Worker</t>
  </si>
  <si>
    <t>Lifeguard</t>
  </si>
  <si>
    <t>Aquatics</t>
  </si>
  <si>
    <t>Concessions</t>
  </si>
  <si>
    <t>Aquatic Coordinator</t>
  </si>
  <si>
    <t>Maintenance Supervisor</t>
  </si>
  <si>
    <t xml:space="preserve">Aquatics </t>
  </si>
  <si>
    <t>Program Calculations - Expenses</t>
  </si>
  <si>
    <t>Rate/Class</t>
  </si>
  <si>
    <t>Classes/Week</t>
  </si>
  <si>
    <t>Number of Staff</t>
  </si>
  <si>
    <t>Water Exercise</t>
  </si>
  <si>
    <t>Contract/Other</t>
  </si>
  <si>
    <t>Program Calculations - Revenues</t>
  </si>
  <si>
    <t>Participants</t>
  </si>
  <si>
    <t>Rate/Hr.</t>
  </si>
  <si>
    <t>Number of Hrs.</t>
  </si>
  <si>
    <t>Fitness</t>
  </si>
  <si>
    <t>Group Fitness Classes</t>
  </si>
  <si>
    <t>Personal Training</t>
  </si>
  <si>
    <t>General Recreation Classes</t>
  </si>
  <si>
    <t>Total Hours</t>
  </si>
  <si>
    <t>Days</t>
  </si>
  <si>
    <t>Total Hrs. Week</t>
  </si>
  <si>
    <t>Time</t>
  </si>
  <si>
    <t>Noon-3pm</t>
  </si>
  <si>
    <t>3pm-6pm</t>
  </si>
  <si>
    <t>Employees</t>
  </si>
  <si>
    <t>6pm-9pm</t>
  </si>
  <si>
    <t>Saturday</t>
  </si>
  <si>
    <t>8am-Noon</t>
  </si>
  <si>
    <t>Sunday</t>
  </si>
  <si>
    <t>Noon-5pm</t>
  </si>
  <si>
    <t>Mon-Fri</t>
  </si>
  <si>
    <t>4pm-8pm</t>
  </si>
  <si>
    <t>Recreation Coordinator - General Programs</t>
  </si>
  <si>
    <t>Therapy</t>
  </si>
  <si>
    <t>Learn to Swim Classes</t>
  </si>
  <si>
    <t>Misc. Classes</t>
  </si>
  <si>
    <t>Arts &amp; Crafts Classes</t>
  </si>
  <si>
    <t>Arts &amp; Crafts Room</t>
  </si>
  <si>
    <t>Janitorial &amp; Cleaning Supplies</t>
  </si>
  <si>
    <t>Noon-6pm</t>
  </si>
  <si>
    <t>8am-1pm</t>
  </si>
  <si>
    <t xml:space="preserve">General Recreation </t>
  </si>
  <si>
    <t>Drop-in Child Care</t>
  </si>
  <si>
    <t>Misc.</t>
  </si>
  <si>
    <t>Weeks/sessions</t>
  </si>
  <si>
    <t>6 Month</t>
  </si>
  <si>
    <t>Aquatic Staff Part time Hours</t>
  </si>
  <si>
    <t>General Staff Part time Hours</t>
  </si>
  <si>
    <t>Asst. Facility Manager</t>
  </si>
  <si>
    <t>6am-1pm</t>
  </si>
  <si>
    <t>1pm-7pm</t>
  </si>
  <si>
    <t>Noon-7pm</t>
  </si>
  <si>
    <t>5am-Noon</t>
  </si>
  <si>
    <t>5am-1pm</t>
  </si>
  <si>
    <t>1pm-9pm</t>
  </si>
  <si>
    <t>10am-4pm</t>
  </si>
  <si>
    <t>10am-6pm</t>
  </si>
  <si>
    <t>15 weeks</t>
  </si>
  <si>
    <t>37 weeks</t>
  </si>
  <si>
    <t>Average Per Week</t>
  </si>
  <si>
    <t>4:30am-8am</t>
  </si>
  <si>
    <t>Lifeguard-School</t>
  </si>
  <si>
    <t>Lifeguard-Summer</t>
  </si>
  <si>
    <t>5pm-7pm</t>
  </si>
  <si>
    <t>7pm-9pm</t>
  </si>
  <si>
    <t>Average Hours</t>
  </si>
  <si>
    <t>Summer</t>
  </si>
  <si>
    <t>Classes/Day</t>
  </si>
  <si>
    <t>Spring/Fall</t>
  </si>
  <si>
    <t>Winter</t>
  </si>
  <si>
    <t>Classes/Wk</t>
  </si>
  <si>
    <t>Private Lessons</t>
  </si>
  <si>
    <t>Lifeguard Training</t>
  </si>
  <si>
    <t>Learn to Swim</t>
  </si>
  <si>
    <t>Sessions</t>
  </si>
  <si>
    <t>Fee</t>
  </si>
  <si>
    <t>Water Aerobics</t>
  </si>
  <si>
    <t>Leisure Pool</t>
  </si>
  <si>
    <t>Adult Leagues</t>
  </si>
  <si>
    <t>Position</t>
  </si>
  <si>
    <t>Staff</t>
  </si>
  <si>
    <t>Rate/Game</t>
  </si>
  <si>
    <t>Game/Wk</t>
  </si>
  <si>
    <t>Basketball</t>
  </si>
  <si>
    <t>Official</t>
  </si>
  <si>
    <t>Scorer</t>
  </si>
  <si>
    <t>Volleyball</t>
  </si>
  <si>
    <t>Coaches</t>
  </si>
  <si>
    <t>Youth Sports Camps</t>
  </si>
  <si>
    <t>Small Group Training</t>
  </si>
  <si>
    <t>Adult Classes</t>
  </si>
  <si>
    <t>Youth/Teen Classes</t>
  </si>
  <si>
    <t>Birthday Parties</t>
  </si>
  <si>
    <t>Parties</t>
  </si>
  <si>
    <t>Number of Hours</t>
  </si>
  <si>
    <t xml:space="preserve">   Leader</t>
  </si>
  <si>
    <t xml:space="preserve">   Supervisor</t>
  </si>
  <si>
    <t xml:space="preserve"> </t>
  </si>
  <si>
    <t>Youth Sports Clinics</t>
  </si>
  <si>
    <t>Rate/Hr</t>
  </si>
  <si>
    <t>Teams</t>
  </si>
  <si>
    <t>Seasons</t>
  </si>
  <si>
    <t>Small Group</t>
  </si>
  <si>
    <t>Summer/Break Day Camp</t>
  </si>
  <si>
    <t>Summer/Break Camp</t>
  </si>
  <si>
    <t>Youth Leagues</t>
  </si>
  <si>
    <t>Indoor Soccer</t>
  </si>
  <si>
    <t>Players</t>
  </si>
  <si>
    <t>Gym (per court)</t>
  </si>
  <si>
    <t>Adult</t>
  </si>
  <si>
    <t>Youth</t>
  </si>
  <si>
    <t>Family</t>
  </si>
  <si>
    <t xml:space="preserve">Fairbank Community Center Operating Expenses </t>
  </si>
  <si>
    <t>Fairbank Community Center Facility Revenues</t>
  </si>
  <si>
    <t>Fairbank Community Center Full-Time Staff</t>
  </si>
  <si>
    <t>Fairbank Community Center General Programs</t>
  </si>
  <si>
    <t>Fairbank Community Center Part Time Staff</t>
  </si>
  <si>
    <t>Fairbank Community Center Aquatic Programs</t>
  </si>
  <si>
    <t>Program Coordinator - Fitness</t>
  </si>
  <si>
    <t>Front Desk Supervisor</t>
  </si>
  <si>
    <t>Front Desk Receptionist</t>
  </si>
  <si>
    <t>Fitness  Floor Specialist</t>
  </si>
  <si>
    <t>Gym Specialist</t>
  </si>
  <si>
    <t>Café Cashier</t>
  </si>
  <si>
    <t>Café Supervisor</t>
  </si>
  <si>
    <t>Head Lifeguard</t>
  </si>
  <si>
    <t>Chemicals (Pool)</t>
  </si>
  <si>
    <t>Maintenance/repair/materials</t>
  </si>
  <si>
    <t>Uniforms</t>
  </si>
  <si>
    <t>Printing/postage</t>
  </si>
  <si>
    <t>Concession food</t>
  </si>
  <si>
    <t>Items for resale</t>
  </si>
  <si>
    <t>Other Misc. Expenses</t>
  </si>
  <si>
    <t xml:space="preserve">Contractual </t>
  </si>
  <si>
    <t>Utilities</t>
  </si>
  <si>
    <t xml:space="preserve">  Water</t>
  </si>
  <si>
    <t>Insurance (Liability &amp; Property)</t>
  </si>
  <si>
    <t>Communications (Phone/radios)</t>
  </si>
  <si>
    <t>Rental Equipment (Operations)</t>
  </si>
  <si>
    <t>Advertising/Promotion</t>
  </si>
  <si>
    <t>Training (Staff)</t>
  </si>
  <si>
    <t>Trash Pick-up</t>
  </si>
  <si>
    <t>Dues/subscriptions</t>
  </si>
  <si>
    <t>Credit Card/Bank EFT Charges</t>
  </si>
  <si>
    <t>Recreation Center</t>
  </si>
  <si>
    <t>Senior Center</t>
  </si>
  <si>
    <t>Information and Referral Specialist</t>
  </si>
  <si>
    <t>Total Positions</t>
  </si>
  <si>
    <t>Total Salaries</t>
  </si>
  <si>
    <t>Total Benefits</t>
  </si>
  <si>
    <t>Program Aide</t>
  </si>
  <si>
    <r>
      <t xml:space="preserve"> </t>
    </r>
    <r>
      <rPr>
        <i/>
        <sz val="10"/>
        <rFont val="Arial"/>
        <family val="2"/>
      </rPr>
      <t xml:space="preserve"> (conversion to full-time)</t>
    </r>
  </si>
  <si>
    <t>Kitchen Assistant</t>
  </si>
  <si>
    <t>Programs</t>
  </si>
  <si>
    <t xml:space="preserve"> Grand Total</t>
  </si>
  <si>
    <t>5pm-9pm</t>
  </si>
  <si>
    <t>7am-1pm</t>
  </si>
  <si>
    <t>1pm-6pm</t>
  </si>
  <si>
    <t>Fitness Floor Specialist</t>
  </si>
  <si>
    <t>Café Cashier-School</t>
  </si>
  <si>
    <t>Café Cashier-Summer</t>
  </si>
  <si>
    <t>Café Supervisor-School</t>
  </si>
  <si>
    <t>Café Supervisor-Summer</t>
  </si>
  <si>
    <t>6:30am-Noon</t>
  </si>
  <si>
    <t>5pm-6pm</t>
  </si>
  <si>
    <t>Large Program Room</t>
  </si>
  <si>
    <t>Medium Program Room</t>
  </si>
  <si>
    <t>Multi-Purpose Room</t>
  </si>
  <si>
    <t>Game Room</t>
  </si>
  <si>
    <t>Computer Room</t>
  </si>
  <si>
    <t>Pre-school</t>
  </si>
  <si>
    <t>Fitness Room</t>
  </si>
  <si>
    <t>Recreation</t>
  </si>
  <si>
    <t>Seniors</t>
  </si>
  <si>
    <t>Fairbank Community Center Senior Programs</t>
  </si>
  <si>
    <t>Bridge/Cards</t>
  </si>
  <si>
    <t>Computer</t>
  </si>
  <si>
    <t>Aquatics Fees</t>
  </si>
  <si>
    <t>Monthly</t>
  </si>
  <si>
    <t>Annual</t>
  </si>
  <si>
    <t>Fitness/Gym Fees</t>
  </si>
  <si>
    <t xml:space="preserve">6 Month </t>
  </si>
  <si>
    <t>Full Facility</t>
  </si>
  <si>
    <t>Senior Recreation</t>
  </si>
  <si>
    <t>Couple</t>
  </si>
  <si>
    <t>Months</t>
  </si>
  <si>
    <t>Total Revenue</t>
  </si>
  <si>
    <t>Loss</t>
  </si>
  <si>
    <t>Sub-Total</t>
  </si>
  <si>
    <r>
      <t xml:space="preserve">Fairbank Community Center Admission Revenue Worksheet - </t>
    </r>
    <r>
      <rPr>
        <b/>
        <sz val="10"/>
        <color indexed="10"/>
        <rFont val="Arial"/>
        <family val="2"/>
      </rPr>
      <t>Aquatics</t>
    </r>
  </si>
  <si>
    <t>Memberships</t>
  </si>
  <si>
    <t>Plus a 15% multiplier on top of the resident number of memberships to account for non-residents.</t>
  </si>
  <si>
    <r>
      <t xml:space="preserve">Fairbank Community Center Admission Revenue Worksheet - </t>
    </r>
    <r>
      <rPr>
        <b/>
        <sz val="10"/>
        <color indexed="10"/>
        <rFont val="Arial"/>
        <family val="2"/>
      </rPr>
      <t>Fitness</t>
    </r>
  </si>
  <si>
    <r>
      <t xml:space="preserve">Fairbank Community Center Admission Revenue Worksheet - </t>
    </r>
    <r>
      <rPr>
        <b/>
        <sz val="10"/>
        <color indexed="10"/>
        <rFont val="Arial"/>
        <family val="2"/>
      </rPr>
      <t>Full Facility</t>
    </r>
  </si>
  <si>
    <t>Groups/Rentals</t>
  </si>
  <si>
    <t>Recreation Program Supplies</t>
  </si>
  <si>
    <t xml:space="preserve">Software </t>
  </si>
  <si>
    <t>Travel/Conference</t>
  </si>
  <si>
    <t>Contract services (Alarm, sprinkler, HVAC, etc.)</t>
  </si>
  <si>
    <t>6 Month Membership</t>
  </si>
  <si>
    <t>Annual Membership</t>
  </si>
  <si>
    <t xml:space="preserve">12 Month </t>
  </si>
  <si>
    <r>
      <t xml:space="preserve">Resident Memberships equals </t>
    </r>
    <r>
      <rPr>
        <sz val="10"/>
        <color indexed="10"/>
        <rFont val="Arial"/>
        <family val="2"/>
      </rPr>
      <t>2</t>
    </r>
    <r>
      <rPr>
        <sz val="10"/>
        <color indexed="10"/>
        <rFont val="Arial"/>
        <family val="2"/>
      </rPr>
      <t>%</t>
    </r>
    <r>
      <rPr>
        <sz val="10"/>
        <rFont val="Arial"/>
        <family val="2"/>
      </rPr>
      <t xml:space="preserve"> of the households (2018 projected) in Sudbury (6,038)</t>
    </r>
  </si>
  <si>
    <r>
      <t xml:space="preserve">Resident Memberships equals </t>
    </r>
    <r>
      <rPr>
        <sz val="10"/>
        <color indexed="10"/>
        <rFont val="Arial"/>
        <family val="2"/>
      </rPr>
      <t>7</t>
    </r>
    <r>
      <rPr>
        <sz val="10"/>
        <color indexed="10"/>
        <rFont val="Arial"/>
        <family val="2"/>
      </rPr>
      <t>%</t>
    </r>
    <r>
      <rPr>
        <sz val="10"/>
        <rFont val="Arial"/>
        <family val="2"/>
      </rPr>
      <t xml:space="preserve"> of the households (2018 projected) in Sudbury (6,038)</t>
    </r>
  </si>
  <si>
    <r>
      <t>Resident Memberships equals</t>
    </r>
    <r>
      <rPr>
        <sz val="10"/>
        <color indexed="10"/>
        <rFont val="Arial"/>
        <family val="2"/>
      </rPr>
      <t xml:space="preserve"> 3%</t>
    </r>
    <r>
      <rPr>
        <sz val="10"/>
        <rFont val="Arial"/>
        <family val="2"/>
      </rPr>
      <t xml:space="preserve"> of the households (2018 projected) in Sudbury (6,038)</t>
    </r>
  </si>
  <si>
    <t xml:space="preserve">Fairbank Community Center EXISTING Operating Expenses </t>
  </si>
  <si>
    <t>Fairbank Community Center EXISTING Facility Revenues</t>
  </si>
  <si>
    <t>Contract Cleaning</t>
  </si>
  <si>
    <t>New Projected Expenses</t>
  </si>
  <si>
    <t>Existing</t>
  </si>
  <si>
    <t>New/Existing</t>
  </si>
  <si>
    <t>Basis For Change</t>
  </si>
  <si>
    <t xml:space="preserve">New maintenance staff (replaces contract cleaning), additional Fitness Supervisor </t>
  </si>
  <si>
    <t>New front desk, lifeguards, café staff and program instructors</t>
  </si>
  <si>
    <t>Office supplies for new staff and operations</t>
  </si>
  <si>
    <t>Chemicals for the new pool</t>
  </si>
  <si>
    <t>Cleaning supplies for the in-house cleaning crew</t>
  </si>
  <si>
    <t>Basic mainteance supplies</t>
  </si>
  <si>
    <t>Supplies for the new programs being offered</t>
  </si>
  <si>
    <t>For the new pool guards</t>
  </si>
  <si>
    <t>Cost of printing a larger facility/program brochure</t>
  </si>
  <si>
    <t>For the new café operation</t>
  </si>
  <si>
    <t>Sale of goods at the front desk including fitness, pool and logo wear</t>
  </si>
  <si>
    <t>For non categorized expenditures</t>
  </si>
  <si>
    <t>Expanded telephones and internal radios for staff in the center</t>
  </si>
  <si>
    <t>Increases in alarm, HVAC, and other systems contract services</t>
  </si>
  <si>
    <t>Contract cleaning of the center is replaced by facility custodial staff</t>
  </si>
  <si>
    <t xml:space="preserve">Increases in number of registration/membership management </t>
  </si>
  <si>
    <t>Maintenance equipment rental</t>
  </si>
  <si>
    <t>Marketing the new center and its services</t>
  </si>
  <si>
    <t>Staff training, payment for instructors and materials</t>
  </si>
  <si>
    <t>Travel for meetings and conferences</t>
  </si>
  <si>
    <t>Weekly trash pic-up  Larger dumpster</t>
  </si>
  <si>
    <t xml:space="preserve">Fitness organization memberships </t>
  </si>
  <si>
    <t>Credit card fees for memberships (EFT) and program registration</t>
  </si>
  <si>
    <t>Replacement of fitness, aquatics and other building equipment</t>
  </si>
  <si>
    <t>New Facility</t>
  </si>
  <si>
    <t>Existing Facility</t>
  </si>
  <si>
    <t xml:space="preserve">Personnel </t>
  </si>
  <si>
    <t>Pool and</t>
  </si>
  <si>
    <t xml:space="preserve">Pool and </t>
  </si>
  <si>
    <t>New Projected Revenues</t>
  </si>
  <si>
    <t>Increase in aquatic admissions from the addition of the family pool</t>
  </si>
  <si>
    <t>New revenues from the addition of the fitness area to the center</t>
  </si>
  <si>
    <t xml:space="preserve">New revenues from patrons wanting to use both the aquatics and fitness areas </t>
  </si>
  <si>
    <t>Revenues from admissions from organized groups</t>
  </si>
  <si>
    <t>Rental of different areas of the building including aqautics, general recreation and gym space</t>
  </si>
  <si>
    <t>New revenue from aquatic programs and services</t>
  </si>
  <si>
    <t>New revenues from general recreation (fitness, youth, sports and other) programs</t>
  </si>
  <si>
    <t>New revenues from senior programs</t>
  </si>
  <si>
    <t>Gross revenues from the sale of goods at the from desk of the center</t>
  </si>
  <si>
    <t>Revenues from small general events taking place at the center</t>
  </si>
  <si>
    <t>Net revenue from vending contract</t>
  </si>
  <si>
    <t>Gross revenue from operating the café</t>
  </si>
  <si>
    <t>Fees from non-members for using drop in child care.  Per hour basis ($5)</t>
  </si>
  <si>
    <t>General uncategorized revenues</t>
  </si>
  <si>
    <t>Preschool</t>
  </si>
  <si>
    <t>Preschool (school year)</t>
  </si>
  <si>
    <t>Preschool (summer)</t>
  </si>
  <si>
    <t>Full Time Staff-New</t>
  </si>
  <si>
    <t>Part-Time-New</t>
  </si>
  <si>
    <t>Fairbank Community Center-35,550 new SF,  Existing Center-33,750 SF, Total 69,300 SF</t>
  </si>
  <si>
    <t>Utility costs for a larger center and forecasting out 3 plus years</t>
  </si>
  <si>
    <t>Office Supplies</t>
  </si>
  <si>
    <t>Maintenance/Repair/Materials</t>
  </si>
  <si>
    <t>Printing/Postage</t>
  </si>
  <si>
    <t>Concession Food</t>
  </si>
  <si>
    <t>Items for Resale</t>
  </si>
  <si>
    <t>Communications (Phone/Radios)</t>
  </si>
  <si>
    <t>Contract services (alarm, sprinkler, HVAC, etc.)</t>
  </si>
  <si>
    <t>Dues/Subscriptions</t>
  </si>
  <si>
    <t>Replacement Fund</t>
  </si>
  <si>
    <t>Resale Items</t>
  </si>
  <si>
    <t xml:space="preserve">  Gas ($2.47 SF)</t>
  </si>
  <si>
    <t xml:space="preserve">  Electric ($2.18 SF)</t>
  </si>
  <si>
    <t>Other (staff allotted to FCC)</t>
  </si>
  <si>
    <t xml:space="preserve">  Gas ($3.10 SF)</t>
  </si>
  <si>
    <t xml:space="preserve">  Electric ($2.75 SF)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</si>
</sst>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_);[Red]\(&quot;$&quot;#,##0.0\)"/>
    <numFmt numFmtId="177" formatCode="[$-409]h:mm:ss\ AM/PM"/>
    <numFmt numFmtId="178" formatCode="_([$$-409]* #,##0.00_);_([$$-409]* \(#,##0.00\);_([$$-409]* &quot;-&quot;??_);_(@_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Accounting"/>
      <sz val="12"/>
      <name val="Times New Roman"/>
      <family val="1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165" fontId="1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6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6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6" fontId="0" fillId="0" borderId="18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4" fontId="0" fillId="0" borderId="0" xfId="44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4" fontId="0" fillId="0" borderId="0" xfId="44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167" fontId="0" fillId="0" borderId="21" xfId="44" applyNumberFormat="1" applyFont="1" applyFill="1" applyBorder="1" applyAlignment="1">
      <alignment/>
    </xf>
    <xf numFmtId="44" fontId="0" fillId="0" borderId="0" xfId="44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167" fontId="0" fillId="0" borderId="23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6" fontId="0" fillId="0" borderId="1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167" fontId="0" fillId="0" borderId="21" xfId="44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44" fontId="0" fillId="0" borderId="10" xfId="44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0" fillId="0" borderId="10" xfId="42" applyNumberFormat="1" applyFont="1" applyFill="1" applyBorder="1" applyAlignment="1">
      <alignment/>
    </xf>
    <xf numFmtId="167" fontId="0" fillId="0" borderId="23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67" fontId="0" fillId="0" borderId="23" xfId="44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44" fontId="0" fillId="0" borderId="21" xfId="44" applyFont="1" applyFill="1" applyBorder="1" applyAlignment="1">
      <alignment horizontal="right"/>
    </xf>
    <xf numFmtId="44" fontId="0" fillId="0" borderId="23" xfId="44" applyFont="1" applyFill="1" applyBorder="1" applyAlignment="1">
      <alignment horizontal="right"/>
    </xf>
    <xf numFmtId="167" fontId="0" fillId="0" borderId="0" xfId="44" applyNumberFormat="1" applyFont="1" applyFill="1" applyBorder="1" applyAlignment="1">
      <alignment/>
    </xf>
    <xf numFmtId="167" fontId="0" fillId="0" borderId="21" xfId="0" applyNumberFormat="1" applyFont="1" applyFill="1" applyBorder="1" applyAlignment="1">
      <alignment/>
    </xf>
    <xf numFmtId="167" fontId="0" fillId="0" borderId="0" xfId="44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6" fontId="0" fillId="0" borderId="21" xfId="0" applyNumberFormat="1" applyBorder="1" applyAlignment="1">
      <alignment/>
    </xf>
    <xf numFmtId="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0" fontId="0" fillId="0" borderId="0" xfId="0" applyNumberFormat="1" applyBorder="1" applyAlignment="1">
      <alignment/>
    </xf>
    <xf numFmtId="8" fontId="0" fillId="0" borderId="21" xfId="0" applyNumberFormat="1" applyBorder="1" applyAlignment="1">
      <alignment/>
    </xf>
    <xf numFmtId="44" fontId="0" fillId="0" borderId="0" xfId="44" applyFont="1" applyBorder="1" applyAlignment="1">
      <alignment/>
    </xf>
    <xf numFmtId="43" fontId="0" fillId="0" borderId="21" xfId="42" applyFont="1" applyBorder="1" applyAlignment="1">
      <alignment/>
    </xf>
    <xf numFmtId="169" fontId="0" fillId="0" borderId="0" xfId="0" applyNumberFormat="1" applyBorder="1" applyAlignment="1">
      <alignment/>
    </xf>
    <xf numFmtId="0" fontId="4" fillId="0" borderId="22" xfId="0" applyFont="1" applyBorder="1" applyAlignment="1">
      <alignment/>
    </xf>
    <xf numFmtId="165" fontId="0" fillId="0" borderId="10" xfId="42" applyNumberFormat="1" applyFont="1" applyFill="1" applyBorder="1" applyAlignment="1">
      <alignment horizontal="center"/>
    </xf>
    <xf numFmtId="167" fontId="0" fillId="0" borderId="0" xfId="44" applyNumberFormat="1" applyFont="1" applyFill="1" applyBorder="1" applyAlignment="1">
      <alignment/>
    </xf>
    <xf numFmtId="168" fontId="0" fillId="0" borderId="0" xfId="0" applyNumberFormat="1" applyAlignment="1">
      <alignment horizontal="center"/>
    </xf>
    <xf numFmtId="44" fontId="4" fillId="0" borderId="23" xfId="44" applyFont="1" applyBorder="1" applyAlignment="1">
      <alignment/>
    </xf>
    <xf numFmtId="44" fontId="0" fillId="0" borderId="21" xfId="44" applyFont="1" applyBorder="1" applyAlignment="1">
      <alignment/>
    </xf>
    <xf numFmtId="1" fontId="0" fillId="0" borderId="0" xfId="0" applyNumberFormat="1" applyBorder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21" xfId="44" applyNumberFormat="1" applyFont="1" applyFill="1" applyBorder="1" applyAlignment="1">
      <alignment horizontal="center"/>
    </xf>
    <xf numFmtId="167" fontId="0" fillId="0" borderId="23" xfId="44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167" fontId="4" fillId="0" borderId="26" xfId="44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4" fillId="0" borderId="25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0" fillId="0" borderId="0" xfId="44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8" fontId="0" fillId="0" borderId="0" xfId="0" applyNumberFormat="1" applyFont="1" applyFill="1" applyBorder="1" applyAlignment="1">
      <alignment horizontal="center"/>
    </xf>
    <xf numFmtId="167" fontId="0" fillId="0" borderId="21" xfId="44" applyNumberFormat="1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5" fontId="4" fillId="0" borderId="25" xfId="42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7" fontId="0" fillId="0" borderId="0" xfId="44" applyNumberFormat="1" applyFont="1" applyAlignment="1">
      <alignment/>
    </xf>
    <xf numFmtId="167" fontId="4" fillId="0" borderId="0" xfId="0" applyNumberFormat="1" applyFont="1" applyAlignment="1">
      <alignment/>
    </xf>
    <xf numFmtId="167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67" fontId="0" fillId="0" borderId="23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21" xfId="44" applyNumberFormat="1" applyFont="1" applyFill="1" applyBorder="1" applyAlignment="1">
      <alignment horizontal="center"/>
    </xf>
    <xf numFmtId="165" fontId="0" fillId="0" borderId="21" xfId="42" applyNumberFormat="1" applyFont="1" applyFill="1" applyBorder="1" applyAlignment="1">
      <alignment horizontal="center"/>
    </xf>
    <xf numFmtId="167" fontId="0" fillId="0" borderId="23" xfId="44" applyNumberFormat="1" applyFont="1" applyFill="1" applyBorder="1" applyAlignment="1">
      <alignment horizontal="center"/>
    </xf>
    <xf numFmtId="165" fontId="4" fillId="0" borderId="26" xfId="42" applyNumberFormat="1" applyFont="1" applyFill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2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0" fillId="0" borderId="2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8" fontId="4" fillId="0" borderId="21" xfId="0" applyNumberFormat="1" applyFont="1" applyBorder="1" applyAlignment="1">
      <alignment/>
    </xf>
    <xf numFmtId="6" fontId="4" fillId="0" borderId="0" xfId="0" applyNumberFormat="1" applyFont="1" applyBorder="1" applyAlignment="1">
      <alignment/>
    </xf>
    <xf numFmtId="6" fontId="4" fillId="0" borderId="21" xfId="0" applyNumberFormat="1" applyFont="1" applyBorder="1" applyAlignment="1">
      <alignment/>
    </xf>
    <xf numFmtId="9" fontId="0" fillId="0" borderId="0" xfId="59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44" fontId="4" fillId="0" borderId="21" xfId="44" applyFont="1" applyBorder="1" applyAlignment="1">
      <alignment/>
    </xf>
    <xf numFmtId="44" fontId="4" fillId="0" borderId="0" xfId="44" applyFont="1" applyBorder="1" applyAlignment="1">
      <alignment/>
    </xf>
    <xf numFmtId="165" fontId="0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10" xfId="42" applyFont="1" applyFill="1" applyBorder="1" applyAlignment="1">
      <alignment horizontal="center"/>
    </xf>
    <xf numFmtId="167" fontId="4" fillId="0" borderId="23" xfId="44" applyNumberFormat="1" applyFont="1" applyFill="1" applyBorder="1" applyAlignment="1">
      <alignment/>
    </xf>
    <xf numFmtId="6" fontId="4" fillId="0" borderId="0" xfId="0" applyNumberFormat="1" applyFont="1" applyBorder="1" applyAlignment="1">
      <alignment horizontal="center"/>
    </xf>
    <xf numFmtId="6" fontId="0" fillId="0" borderId="0" xfId="0" applyNumberFormat="1" applyFont="1" applyBorder="1" applyAlignment="1">
      <alignment horizontal="center"/>
    </xf>
    <xf numFmtId="6" fontId="0" fillId="0" borderId="21" xfId="0" applyNumberFormat="1" applyFont="1" applyBorder="1" applyAlignment="1">
      <alignment horizontal="right"/>
    </xf>
    <xf numFmtId="9" fontId="0" fillId="0" borderId="0" xfId="59" applyFont="1" applyBorder="1" applyAlignment="1">
      <alignment horizontal="center"/>
    </xf>
    <xf numFmtId="6" fontId="0" fillId="0" borderId="21" xfId="0" applyNumberFormat="1" applyFont="1" applyBorder="1" applyAlignment="1">
      <alignment/>
    </xf>
    <xf numFmtId="44" fontId="0" fillId="0" borderId="0" xfId="44" applyFont="1" applyBorder="1" applyAlignment="1">
      <alignment horizontal="center"/>
    </xf>
    <xf numFmtId="44" fontId="4" fillId="0" borderId="0" xfId="44" applyFont="1" applyBorder="1" applyAlignment="1">
      <alignment horizontal="center"/>
    </xf>
    <xf numFmtId="44" fontId="0" fillId="0" borderId="21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165" fontId="1" fillId="0" borderId="0" xfId="42" applyNumberFormat="1" applyFont="1" applyBorder="1" applyAlignment="1">
      <alignment/>
    </xf>
    <xf numFmtId="6" fontId="0" fillId="0" borderId="17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8" fontId="0" fillId="0" borderId="15" xfId="0" applyNumberFormat="1" applyBorder="1" applyAlignment="1">
      <alignment/>
    </xf>
    <xf numFmtId="8" fontId="0" fillId="0" borderId="18" xfId="0" applyNumberFormat="1" applyBorder="1" applyAlignment="1">
      <alignment/>
    </xf>
    <xf numFmtId="0" fontId="0" fillId="0" borderId="27" xfId="0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42" applyNumberFormat="1" applyFont="1" applyBorder="1" applyAlignment="1">
      <alignment/>
    </xf>
    <xf numFmtId="0" fontId="0" fillId="0" borderId="29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9" fillId="0" borderId="10" xfId="42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0" fillId="33" borderId="0" xfId="0" applyFill="1" applyAlignment="1">
      <alignment/>
    </xf>
    <xf numFmtId="44" fontId="1" fillId="0" borderId="0" xfId="44" applyFont="1" applyAlignment="1">
      <alignment/>
    </xf>
    <xf numFmtId="166" fontId="1" fillId="0" borderId="0" xfId="44" applyNumberFormat="1" applyFont="1" applyAlignment="1">
      <alignment/>
    </xf>
    <xf numFmtId="9" fontId="1" fillId="0" borderId="0" xfId="59" applyFont="1" applyAlignment="1">
      <alignment/>
    </xf>
    <xf numFmtId="9" fontId="1" fillId="0" borderId="10" xfId="59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9" fontId="1" fillId="0" borderId="17" xfId="59" applyFont="1" applyBorder="1" applyAlignment="1">
      <alignment/>
    </xf>
    <xf numFmtId="9" fontId="1" fillId="0" borderId="0" xfId="42" applyNumberFormat="1" applyFont="1" applyBorder="1" applyAlignment="1">
      <alignment/>
    </xf>
    <xf numFmtId="167" fontId="1" fillId="0" borderId="0" xfId="44" applyNumberFormat="1" applyFont="1" applyBorder="1" applyAlignment="1">
      <alignment/>
    </xf>
    <xf numFmtId="9" fontId="3" fillId="0" borderId="10" xfId="59" applyFont="1" applyBorder="1" applyAlignment="1">
      <alignment/>
    </xf>
    <xf numFmtId="167" fontId="1" fillId="0" borderId="15" xfId="44" applyNumberFormat="1" applyFont="1" applyBorder="1" applyAlignment="1">
      <alignment/>
    </xf>
    <xf numFmtId="9" fontId="1" fillId="0" borderId="18" xfId="59" applyFont="1" applyBorder="1" applyAlignment="1">
      <alignment/>
    </xf>
    <xf numFmtId="6" fontId="0" fillId="0" borderId="0" xfId="44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6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44" fontId="0" fillId="33" borderId="21" xfId="44" applyFont="1" applyFill="1" applyBorder="1" applyAlignment="1">
      <alignment/>
    </xf>
    <xf numFmtId="6" fontId="0" fillId="33" borderId="0" xfId="0" applyNumberFormat="1" applyFill="1" applyBorder="1" applyAlignment="1">
      <alignment/>
    </xf>
    <xf numFmtId="6" fontId="0" fillId="33" borderId="21" xfId="0" applyNumberFormat="1" applyFill="1" applyBorder="1" applyAlignment="1">
      <alignment/>
    </xf>
    <xf numFmtId="0" fontId="4" fillId="34" borderId="22" xfId="0" applyFont="1" applyFill="1" applyBorder="1" applyAlignment="1">
      <alignment/>
    </xf>
    <xf numFmtId="6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6" fontId="4" fillId="34" borderId="23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67" fontId="2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67" fontId="2" fillId="34" borderId="0" xfId="44" applyNumberFormat="1" applyFont="1" applyFill="1" applyAlignment="1">
      <alignment/>
    </xf>
    <xf numFmtId="9" fontId="2" fillId="34" borderId="0" xfId="59" applyFont="1" applyFill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0" fillId="0" borderId="0" xfId="59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2.00390625" style="0" customWidth="1"/>
    <col min="2" max="5" width="18.7109375" style="0" customWidth="1"/>
  </cols>
  <sheetData>
    <row r="1" spans="1:5" ht="15.75">
      <c r="A1" s="6" t="s">
        <v>310</v>
      </c>
      <c r="B1" s="6"/>
      <c r="C1" s="6"/>
      <c r="D1" s="1"/>
      <c r="E1" s="1"/>
    </row>
    <row r="2" spans="1:5" ht="15.75">
      <c r="A2" s="6"/>
      <c r="B2" s="6"/>
      <c r="C2" s="6"/>
      <c r="D2" s="1"/>
      <c r="E2" s="1"/>
    </row>
    <row r="3" spans="1:5" ht="15.75">
      <c r="A3" s="6" t="s">
        <v>41</v>
      </c>
      <c r="B3" s="6"/>
      <c r="C3" s="6"/>
      <c r="D3" s="1"/>
      <c r="E3" s="1"/>
    </row>
    <row r="4" spans="1:5" ht="16.5" thickBot="1">
      <c r="A4" s="1"/>
      <c r="B4" s="1"/>
      <c r="C4" s="1"/>
      <c r="D4" s="1"/>
      <c r="E4" s="1"/>
    </row>
    <row r="5" spans="1:5" ht="16.5" thickBot="1">
      <c r="A5" s="234" t="s">
        <v>0</v>
      </c>
      <c r="B5" s="235" t="s">
        <v>285</v>
      </c>
      <c r="C5" s="235" t="s">
        <v>286</v>
      </c>
      <c r="D5" s="235" t="s">
        <v>44</v>
      </c>
      <c r="E5" s="236" t="s">
        <v>10</v>
      </c>
    </row>
    <row r="6" spans="1:5" ht="15.75">
      <c r="A6" s="199"/>
      <c r="B6" s="198"/>
      <c r="C6" s="198"/>
      <c r="D6" s="198"/>
      <c r="E6" s="200"/>
    </row>
    <row r="7" spans="1:5" ht="15.75">
      <c r="A7" s="199" t="s">
        <v>42</v>
      </c>
      <c r="B7" s="204">
        <f>(Expenses!E68)</f>
        <v>1629193.54</v>
      </c>
      <c r="C7" s="204">
        <f>(Expenses!G68)</f>
        <v>1659128</v>
      </c>
      <c r="D7" s="203">
        <f>(Expenses!H68)</f>
        <v>0.9819577151371082</v>
      </c>
      <c r="E7" s="206">
        <f>(Expenses!I68)</f>
        <v>3288321.54</v>
      </c>
    </row>
    <row r="8" spans="1:5" ht="15.75">
      <c r="A8" s="199"/>
      <c r="B8" s="204"/>
      <c r="C8" s="204"/>
      <c r="D8" s="203"/>
      <c r="E8" s="200"/>
    </row>
    <row r="9" spans="1:5" ht="15.75">
      <c r="A9" s="199" t="s">
        <v>43</v>
      </c>
      <c r="B9" s="204">
        <f>(Revenues!E62)</f>
        <v>1688277.88734</v>
      </c>
      <c r="C9" s="204">
        <f>(Revenues!G62)</f>
        <v>1282636</v>
      </c>
      <c r="D9" s="203">
        <f>(Revenues!H62)</f>
        <v>1.316256433890831</v>
      </c>
      <c r="E9" s="206">
        <f>(Revenues!I62)</f>
        <v>2970913.88734</v>
      </c>
    </row>
    <row r="10" spans="1:5" ht="15.75">
      <c r="A10" s="199"/>
      <c r="B10" s="204"/>
      <c r="C10" s="204"/>
      <c r="D10" s="203"/>
      <c r="E10" s="200"/>
    </row>
    <row r="11" spans="1:5" ht="15.75">
      <c r="A11" s="199" t="s">
        <v>44</v>
      </c>
      <c r="B11" s="204">
        <f>B9-B7</f>
        <v>59084.34733999986</v>
      </c>
      <c r="C11" s="204">
        <f>C9-C7</f>
        <v>-376492</v>
      </c>
      <c r="D11" s="203">
        <f>B11/C11</f>
        <v>-0.15693387200790418</v>
      </c>
      <c r="E11" s="206">
        <f>E9-E7</f>
        <v>-317407.65266000014</v>
      </c>
    </row>
    <row r="12" spans="1:5" ht="15.75">
      <c r="A12" s="199"/>
      <c r="B12" s="198"/>
      <c r="C12" s="198"/>
      <c r="D12" s="198"/>
      <c r="E12" s="200"/>
    </row>
    <row r="13" spans="1:5" ht="16.5" thickBot="1">
      <c r="A13" s="201" t="s">
        <v>45</v>
      </c>
      <c r="B13" s="202">
        <f>B9/B7</f>
        <v>1.0362660088499982</v>
      </c>
      <c r="C13" s="202">
        <f>C9/C7</f>
        <v>0.7730783881653495</v>
      </c>
      <c r="D13" s="202"/>
      <c r="E13" s="207">
        <f>E9/E7</f>
        <v>0.9034742652751653</v>
      </c>
    </row>
    <row r="14" spans="1:5" ht="15.75">
      <c r="A14" s="1"/>
      <c r="B14" s="1"/>
      <c r="C14" s="1"/>
      <c r="D14" s="1"/>
      <c r="E14" s="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&amp;C&amp;F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G70" sqref="G70"/>
    </sheetView>
  </sheetViews>
  <sheetFormatPr defaultColWidth="9.140625" defaultRowHeight="12.75"/>
  <cols>
    <col min="1" max="1" width="20.28125" style="0" customWidth="1"/>
    <col min="2" max="3" width="15.00390625" style="0" customWidth="1"/>
    <col min="4" max="4" width="13.140625" style="0" customWidth="1"/>
    <col min="5" max="5" width="13.57421875" style="113" customWidth="1"/>
    <col min="6" max="6" width="13.28125" style="0" customWidth="1"/>
    <col min="7" max="7" width="13.57421875" style="0" customWidth="1"/>
  </cols>
  <sheetData>
    <row r="1" spans="1:4" ht="12.75">
      <c r="A1" s="9" t="s">
        <v>166</v>
      </c>
      <c r="B1" s="9"/>
      <c r="C1" s="9"/>
      <c r="D1" s="9"/>
    </row>
    <row r="3" spans="1:7" ht="12.75">
      <c r="A3" s="37" t="s">
        <v>53</v>
      </c>
      <c r="B3" s="38"/>
      <c r="C3" s="38"/>
      <c r="D3" s="38"/>
      <c r="E3" s="114"/>
      <c r="F3" s="38"/>
      <c r="G3" s="38"/>
    </row>
    <row r="4" spans="1:7" ht="12.75">
      <c r="A4" s="39"/>
      <c r="B4" s="38"/>
      <c r="C4" s="38"/>
      <c r="D4" s="38"/>
      <c r="E4" s="114"/>
      <c r="F4" s="38"/>
      <c r="G4" s="38"/>
    </row>
    <row r="5" spans="1:6" ht="12.75">
      <c r="A5" s="122" t="s">
        <v>83</v>
      </c>
      <c r="B5" s="69" t="s">
        <v>54</v>
      </c>
      <c r="C5" s="69" t="s">
        <v>116</v>
      </c>
      <c r="D5" s="115" t="s">
        <v>68</v>
      </c>
      <c r="E5" s="69" t="s">
        <v>19</v>
      </c>
      <c r="F5" s="70" t="s">
        <v>4</v>
      </c>
    </row>
    <row r="6" spans="1:6" ht="12.75">
      <c r="A6" s="43" t="s">
        <v>115</v>
      </c>
      <c r="B6" s="44">
        <v>7.5</v>
      </c>
      <c r="C6" s="42">
        <v>6</v>
      </c>
      <c r="D6" s="114">
        <v>3</v>
      </c>
      <c r="E6" s="45">
        <v>10</v>
      </c>
      <c r="F6" s="46">
        <f>B6*C6*D6*E6</f>
        <v>1350</v>
      </c>
    </row>
    <row r="7" spans="1:6" ht="12.75">
      <c r="A7" s="43" t="s">
        <v>117</v>
      </c>
      <c r="B7" s="44">
        <v>7.5</v>
      </c>
      <c r="C7" s="42">
        <v>2</v>
      </c>
      <c r="D7" s="114">
        <v>4</v>
      </c>
      <c r="E7" s="45">
        <v>14</v>
      </c>
      <c r="F7" s="46">
        <f>B7*C7*D7*E7</f>
        <v>840</v>
      </c>
    </row>
    <row r="8" spans="1:6" ht="12.75">
      <c r="A8" s="43" t="s">
        <v>118</v>
      </c>
      <c r="B8" s="44">
        <v>7.5</v>
      </c>
      <c r="C8" s="42">
        <v>2</v>
      </c>
      <c r="D8" s="114">
        <v>4</v>
      </c>
      <c r="E8" s="45">
        <v>7</v>
      </c>
      <c r="F8" s="46">
        <f>B8*C8*D8*E8</f>
        <v>420</v>
      </c>
    </row>
    <row r="9" spans="1:6" ht="12.75">
      <c r="A9" s="43"/>
      <c r="B9" s="44"/>
      <c r="C9" s="42"/>
      <c r="D9" s="114"/>
      <c r="E9" s="45"/>
      <c r="F9" s="46"/>
    </row>
    <row r="10" spans="1:6" ht="12.75">
      <c r="A10" s="48" t="s">
        <v>4</v>
      </c>
      <c r="B10" s="49"/>
      <c r="C10" s="49"/>
      <c r="D10" s="116"/>
      <c r="E10" s="50"/>
      <c r="F10" s="51">
        <f>SUM(F6:F9)</f>
        <v>2610</v>
      </c>
    </row>
    <row r="11" spans="1:7" ht="12.75">
      <c r="A11" s="43"/>
      <c r="B11" s="42"/>
      <c r="C11" s="42"/>
      <c r="D11" s="42"/>
      <c r="E11" s="114"/>
      <c r="F11" s="45"/>
      <c r="G11" s="46"/>
    </row>
    <row r="12" spans="1:5" ht="12.75">
      <c r="A12" s="122" t="s">
        <v>57</v>
      </c>
      <c r="B12" s="69" t="s">
        <v>54</v>
      </c>
      <c r="C12" s="69" t="s">
        <v>119</v>
      </c>
      <c r="D12" s="117" t="s">
        <v>19</v>
      </c>
      <c r="E12" s="112" t="s">
        <v>4</v>
      </c>
    </row>
    <row r="13" spans="1:5" ht="12.75">
      <c r="A13" s="43" t="s">
        <v>115</v>
      </c>
      <c r="B13" s="47">
        <v>30</v>
      </c>
      <c r="C13" s="42">
        <v>9</v>
      </c>
      <c r="D13" s="118">
        <v>14</v>
      </c>
      <c r="E13" s="109">
        <f>B13*C13*D13</f>
        <v>3780</v>
      </c>
    </row>
    <row r="14" spans="1:5" ht="12.75">
      <c r="A14" s="43" t="s">
        <v>117</v>
      </c>
      <c r="B14" s="47">
        <v>30</v>
      </c>
      <c r="C14" s="42">
        <v>6</v>
      </c>
      <c r="D14" s="118">
        <v>26</v>
      </c>
      <c r="E14" s="109">
        <f>B14*C14*D14</f>
        <v>4680</v>
      </c>
    </row>
    <row r="15" spans="1:5" ht="12.75">
      <c r="A15" s="43" t="s">
        <v>118</v>
      </c>
      <c r="B15" s="47">
        <v>30</v>
      </c>
      <c r="C15" s="42">
        <v>6</v>
      </c>
      <c r="D15" s="118">
        <v>12</v>
      </c>
      <c r="E15" s="109">
        <f>B15*C15*D15</f>
        <v>2160</v>
      </c>
    </row>
    <row r="16" spans="1:5" ht="12.75">
      <c r="A16" s="43"/>
      <c r="B16" s="47"/>
      <c r="C16" s="42"/>
      <c r="D16" s="118"/>
      <c r="E16" s="109"/>
    </row>
    <row r="17" spans="1:5" ht="12.75">
      <c r="A17" s="48" t="s">
        <v>4</v>
      </c>
      <c r="B17" s="49"/>
      <c r="C17" s="49"/>
      <c r="D17" s="119"/>
      <c r="E17" s="110">
        <f>SUM(E13:E16)</f>
        <v>10620</v>
      </c>
    </row>
    <row r="18" spans="1:6" ht="12.75">
      <c r="A18" s="52"/>
      <c r="B18" s="42"/>
      <c r="C18" s="42"/>
      <c r="D18" s="42"/>
      <c r="E18" s="118"/>
      <c r="F18" s="121"/>
    </row>
    <row r="19" spans="1:5" ht="12.75">
      <c r="A19" s="122" t="s">
        <v>7</v>
      </c>
      <c r="B19" s="69" t="s">
        <v>54</v>
      </c>
      <c r="C19" s="69" t="s">
        <v>119</v>
      </c>
      <c r="D19" s="117" t="s">
        <v>19</v>
      </c>
      <c r="E19" s="112" t="s">
        <v>4</v>
      </c>
    </row>
    <row r="20" spans="1:5" ht="12.75">
      <c r="A20" s="111" t="s">
        <v>120</v>
      </c>
      <c r="B20" s="47">
        <v>15</v>
      </c>
      <c r="C20" s="42">
        <v>6</v>
      </c>
      <c r="D20" s="118">
        <v>45</v>
      </c>
      <c r="E20" s="109">
        <f>B20*C20*D20</f>
        <v>4050</v>
      </c>
    </row>
    <row r="21" spans="1:5" ht="12.75">
      <c r="A21" s="43" t="s">
        <v>121</v>
      </c>
      <c r="B21" s="47">
        <v>30</v>
      </c>
      <c r="C21" s="42">
        <v>25</v>
      </c>
      <c r="D21" s="118">
        <v>1</v>
      </c>
      <c r="E21" s="109">
        <f>B21*C21*D21</f>
        <v>750</v>
      </c>
    </row>
    <row r="22" spans="1:5" ht="12.75">
      <c r="A22" s="43" t="s">
        <v>82</v>
      </c>
      <c r="B22" s="47">
        <v>30</v>
      </c>
      <c r="C22" s="42">
        <v>4</v>
      </c>
      <c r="D22" s="118">
        <v>50</v>
      </c>
      <c r="E22" s="109">
        <f>B22*C22*D22</f>
        <v>6000</v>
      </c>
    </row>
    <row r="23" spans="1:5" ht="12.75">
      <c r="A23" s="43" t="s">
        <v>92</v>
      </c>
      <c r="B23" s="47">
        <v>15</v>
      </c>
      <c r="C23" s="42">
        <v>3</v>
      </c>
      <c r="D23" s="118">
        <v>50</v>
      </c>
      <c r="E23" s="109">
        <f>B23*C23*D23</f>
        <v>2250</v>
      </c>
    </row>
    <row r="24" spans="1:5" ht="12.75">
      <c r="A24" s="43"/>
      <c r="B24" s="47"/>
      <c r="C24" s="42"/>
      <c r="D24" s="118"/>
      <c r="E24" s="109"/>
    </row>
    <row r="25" spans="1:5" ht="12.75">
      <c r="A25" s="48" t="s">
        <v>4</v>
      </c>
      <c r="B25" s="49"/>
      <c r="C25" s="49"/>
      <c r="D25" s="119"/>
      <c r="E25" s="110">
        <f>SUM(E20:E24)</f>
        <v>13050</v>
      </c>
    </row>
    <row r="26" spans="1:6" ht="12.75">
      <c r="A26" s="52"/>
      <c r="B26" s="42"/>
      <c r="C26" s="42"/>
      <c r="D26" s="42"/>
      <c r="E26" s="118"/>
      <c r="F26" s="121"/>
    </row>
    <row r="27" spans="1:7" ht="12.75">
      <c r="A27" s="52" t="s">
        <v>58</v>
      </c>
      <c r="B27" s="38"/>
      <c r="C27" s="38"/>
      <c r="D27" s="38"/>
      <c r="E27" s="114"/>
      <c r="F27" s="38"/>
      <c r="G27" s="53">
        <v>5000</v>
      </c>
    </row>
    <row r="28" spans="1:7" ht="12.75">
      <c r="A28" s="38"/>
      <c r="B28" s="38"/>
      <c r="C28" s="38"/>
      <c r="D28" s="38"/>
      <c r="E28" s="114"/>
      <c r="F28" s="38"/>
      <c r="G28" s="53"/>
    </row>
    <row r="29" spans="1:7" ht="12.75">
      <c r="A29" s="39" t="s">
        <v>10</v>
      </c>
      <c r="B29" s="39"/>
      <c r="C29" s="39"/>
      <c r="D29" s="39"/>
      <c r="E29" s="120"/>
      <c r="F29" s="39"/>
      <c r="G29" s="54">
        <f>F10+E17+E25+G27</f>
        <v>31280</v>
      </c>
    </row>
    <row r="30" spans="1:7" ht="12.75">
      <c r="A30" s="38"/>
      <c r="B30" s="38"/>
      <c r="C30" s="38"/>
      <c r="D30" s="38"/>
      <c r="E30" s="114"/>
      <c r="F30" s="38"/>
      <c r="G30" s="53"/>
    </row>
    <row r="31" spans="1:7" ht="12.75">
      <c r="A31" s="37" t="s">
        <v>59</v>
      </c>
      <c r="B31" s="39"/>
      <c r="C31" s="39"/>
      <c r="D31" s="39"/>
      <c r="E31" s="120"/>
      <c r="F31" s="39"/>
      <c r="G31" s="54"/>
    </row>
    <row r="32" spans="1:7" ht="12.75">
      <c r="A32" s="39"/>
      <c r="B32" s="39"/>
      <c r="C32" s="39"/>
      <c r="D32" s="39"/>
      <c r="E32" s="120"/>
      <c r="F32" s="39"/>
      <c r="G32" s="54"/>
    </row>
    <row r="33" spans="1:6" ht="12.75">
      <c r="A33" s="122" t="s">
        <v>122</v>
      </c>
      <c r="B33" s="69" t="s">
        <v>55</v>
      </c>
      <c r="C33" s="69" t="s">
        <v>124</v>
      </c>
      <c r="D33" s="115" t="s">
        <v>60</v>
      </c>
      <c r="E33" s="69" t="s">
        <v>123</v>
      </c>
      <c r="F33" s="70" t="s">
        <v>4</v>
      </c>
    </row>
    <row r="34" spans="1:6" ht="12.75">
      <c r="A34" s="43" t="s">
        <v>115</v>
      </c>
      <c r="B34" s="42">
        <v>6</v>
      </c>
      <c r="C34" s="56">
        <v>75</v>
      </c>
      <c r="D34" s="114">
        <v>4</v>
      </c>
      <c r="E34" s="45">
        <v>5</v>
      </c>
      <c r="F34" s="46">
        <f>B34*C34*D34*E34</f>
        <v>9000</v>
      </c>
    </row>
    <row r="35" spans="1:6" ht="12.75">
      <c r="A35" s="43" t="s">
        <v>117</v>
      </c>
      <c r="B35" s="42">
        <v>8</v>
      </c>
      <c r="C35" s="56">
        <v>80</v>
      </c>
      <c r="D35" s="114">
        <v>4</v>
      </c>
      <c r="E35" s="45">
        <v>2</v>
      </c>
      <c r="F35" s="46">
        <f>B35*C35*D35*E35</f>
        <v>5120</v>
      </c>
    </row>
    <row r="36" spans="1:6" ht="12.75">
      <c r="A36" s="43" t="s">
        <v>118</v>
      </c>
      <c r="B36" s="42">
        <v>8</v>
      </c>
      <c r="C36" s="56">
        <v>80</v>
      </c>
      <c r="D36" s="114">
        <v>4</v>
      </c>
      <c r="E36" s="45">
        <v>1</v>
      </c>
      <c r="F36" s="46">
        <f>B36*C36*D36*E36</f>
        <v>2560</v>
      </c>
    </row>
    <row r="37" spans="1:6" ht="12.75">
      <c r="A37" s="43"/>
      <c r="B37" s="42"/>
      <c r="C37" s="42"/>
      <c r="D37" s="114"/>
      <c r="E37" s="45"/>
      <c r="F37" s="46">
        <f>B37*C37*D37*E37</f>
        <v>0</v>
      </c>
    </row>
    <row r="38" spans="1:6" ht="12.75">
      <c r="A38" s="43" t="s">
        <v>120</v>
      </c>
      <c r="B38" s="42">
        <v>4</v>
      </c>
      <c r="C38" s="56">
        <v>25</v>
      </c>
      <c r="D38" s="114">
        <v>1</v>
      </c>
      <c r="E38" s="45">
        <v>45</v>
      </c>
      <c r="F38" s="46">
        <f>B38*C38*D38*E38</f>
        <v>4500</v>
      </c>
    </row>
    <row r="39" spans="1:6" ht="12.75">
      <c r="A39" s="43"/>
      <c r="B39" s="42"/>
      <c r="C39" s="42"/>
      <c r="D39" s="114"/>
      <c r="E39" s="45"/>
      <c r="F39" s="46"/>
    </row>
    <row r="40" spans="1:6" ht="12.75">
      <c r="A40" s="48" t="s">
        <v>4</v>
      </c>
      <c r="B40" s="49"/>
      <c r="C40" s="49"/>
      <c r="D40" s="116"/>
      <c r="E40" s="50"/>
      <c r="F40" s="51">
        <f>SUM(F34:F39)</f>
        <v>21180</v>
      </c>
    </row>
    <row r="41" spans="1:6" ht="12.75">
      <c r="A41" s="52"/>
      <c r="B41" s="42"/>
      <c r="C41" s="42"/>
      <c r="D41" s="114"/>
      <c r="E41" s="45"/>
      <c r="F41" s="102"/>
    </row>
    <row r="42" spans="1:6" ht="12.75">
      <c r="A42" s="122" t="s">
        <v>125</v>
      </c>
      <c r="B42" s="69" t="s">
        <v>55</v>
      </c>
      <c r="C42" s="69" t="s">
        <v>124</v>
      </c>
      <c r="D42" s="115" t="s">
        <v>60</v>
      </c>
      <c r="E42" s="69" t="s">
        <v>123</v>
      </c>
      <c r="F42" s="70" t="s">
        <v>4</v>
      </c>
    </row>
    <row r="43" spans="1:6" ht="12.75">
      <c r="A43" s="43" t="s">
        <v>115</v>
      </c>
      <c r="B43" s="42">
        <v>9</v>
      </c>
      <c r="C43" s="56">
        <v>13</v>
      </c>
      <c r="D43" s="114">
        <v>3</v>
      </c>
      <c r="E43" s="45">
        <v>14</v>
      </c>
      <c r="F43" s="46">
        <f>B43*C43*D43*E43</f>
        <v>4914</v>
      </c>
    </row>
    <row r="44" spans="1:6" ht="12.75">
      <c r="A44" s="43" t="s">
        <v>117</v>
      </c>
      <c r="B44" s="42">
        <v>6</v>
      </c>
      <c r="C44" s="56">
        <v>13</v>
      </c>
      <c r="D44" s="114">
        <v>3</v>
      </c>
      <c r="E44" s="45">
        <v>26</v>
      </c>
      <c r="F44" s="46">
        <f>B44*C44*D44*E44</f>
        <v>6084</v>
      </c>
    </row>
    <row r="45" spans="1:6" ht="12.75">
      <c r="A45" s="43" t="s">
        <v>118</v>
      </c>
      <c r="B45" s="42">
        <v>6</v>
      </c>
      <c r="C45" s="56">
        <v>13</v>
      </c>
      <c r="D45" s="114">
        <v>3</v>
      </c>
      <c r="E45" s="45">
        <v>12</v>
      </c>
      <c r="F45" s="46">
        <f>B45*C45*D45*E45</f>
        <v>2808</v>
      </c>
    </row>
    <row r="46" spans="1:6" ht="12.75">
      <c r="A46" s="43"/>
      <c r="B46" s="42"/>
      <c r="C46" s="42"/>
      <c r="D46" s="114"/>
      <c r="E46" s="45"/>
      <c r="F46" s="46"/>
    </row>
    <row r="47" spans="1:6" ht="12.75">
      <c r="A47" s="48" t="s">
        <v>4</v>
      </c>
      <c r="B47" s="49"/>
      <c r="C47" s="49"/>
      <c r="D47" s="116"/>
      <c r="E47" s="50"/>
      <c r="F47" s="51">
        <f>SUM(F43:F46)</f>
        <v>13806</v>
      </c>
    </row>
    <row r="48" spans="1:6" ht="12.75">
      <c r="A48" s="52"/>
      <c r="B48" s="42"/>
      <c r="C48" s="42"/>
      <c r="D48" s="114"/>
      <c r="E48" s="45"/>
      <c r="F48" s="102"/>
    </row>
    <row r="49" spans="1:6" ht="12.75">
      <c r="A49" s="122" t="s">
        <v>7</v>
      </c>
      <c r="B49" s="69" t="s">
        <v>55</v>
      </c>
      <c r="C49" s="69" t="s">
        <v>124</v>
      </c>
      <c r="D49" s="115" t="s">
        <v>60</v>
      </c>
      <c r="E49" s="69" t="s">
        <v>123</v>
      </c>
      <c r="F49" s="70" t="s">
        <v>4</v>
      </c>
    </row>
    <row r="50" spans="1:6" ht="12.75">
      <c r="A50" s="43" t="s">
        <v>121</v>
      </c>
      <c r="B50" s="42">
        <v>1</v>
      </c>
      <c r="C50" s="56">
        <v>200</v>
      </c>
      <c r="D50" s="114">
        <v>10</v>
      </c>
      <c r="E50" s="45">
        <v>1</v>
      </c>
      <c r="F50" s="46">
        <f>B50*C50*D50*E50</f>
        <v>2000</v>
      </c>
    </row>
    <row r="51" spans="1:6" ht="12.75">
      <c r="A51" s="43" t="s">
        <v>82</v>
      </c>
      <c r="B51" s="42">
        <v>4</v>
      </c>
      <c r="C51" s="56">
        <v>15</v>
      </c>
      <c r="D51" s="114">
        <v>5</v>
      </c>
      <c r="E51" s="45">
        <v>40</v>
      </c>
      <c r="F51" s="46">
        <f>B51*C51*D51*E51</f>
        <v>12000</v>
      </c>
    </row>
    <row r="52" spans="1:6" ht="12.75">
      <c r="A52" s="43" t="s">
        <v>92</v>
      </c>
      <c r="B52" s="42">
        <v>3</v>
      </c>
      <c r="C52" s="56">
        <v>13</v>
      </c>
      <c r="D52" s="114">
        <v>5</v>
      </c>
      <c r="E52" s="45">
        <v>50</v>
      </c>
      <c r="F52" s="46">
        <f>B52*C52*D52*E52</f>
        <v>9750</v>
      </c>
    </row>
    <row r="53" spans="1:6" ht="12.75">
      <c r="A53" s="43"/>
      <c r="B53" s="42"/>
      <c r="C53" s="42"/>
      <c r="D53" s="114"/>
      <c r="E53" s="45"/>
      <c r="F53" s="46"/>
    </row>
    <row r="54" spans="1:6" ht="12.75">
      <c r="A54" s="48" t="s">
        <v>4</v>
      </c>
      <c r="B54" s="49"/>
      <c r="C54" s="49"/>
      <c r="D54" s="116"/>
      <c r="E54" s="50"/>
      <c r="F54" s="51">
        <f>SUM(F50:F53)</f>
        <v>23750</v>
      </c>
    </row>
    <row r="55" spans="1:6" ht="12.75">
      <c r="A55" s="52"/>
      <c r="B55" s="42"/>
      <c r="C55" s="42"/>
      <c r="D55" s="114"/>
      <c r="E55" s="45"/>
      <c r="F55" s="102"/>
    </row>
    <row r="56" spans="1:7" ht="12.75">
      <c r="A56" s="52" t="s">
        <v>58</v>
      </c>
      <c r="B56" s="38"/>
      <c r="C56" s="38"/>
      <c r="D56" s="38"/>
      <c r="E56" s="114"/>
      <c r="F56" s="38"/>
      <c r="G56" s="102">
        <v>10000</v>
      </c>
    </row>
    <row r="57" spans="1:7" ht="12.75">
      <c r="A57" s="38"/>
      <c r="B57" s="38"/>
      <c r="C57" s="38"/>
      <c r="D57" s="38"/>
      <c r="E57" s="114"/>
      <c r="F57" s="38"/>
      <c r="G57" s="38"/>
    </row>
    <row r="58" spans="1:7" ht="12.75">
      <c r="A58" s="39" t="s">
        <v>10</v>
      </c>
      <c r="B58" s="39"/>
      <c r="C58" s="39"/>
      <c r="D58" s="39"/>
      <c r="E58" s="120"/>
      <c r="F58" s="39"/>
      <c r="G58" s="54">
        <f>F40+F47+F54+G56</f>
        <v>68736</v>
      </c>
    </row>
    <row r="59" spans="1:7" ht="12.75">
      <c r="A59" s="38"/>
      <c r="B59" s="38"/>
      <c r="C59" s="38"/>
      <c r="D59" s="38"/>
      <c r="E59" s="114"/>
      <c r="F59" s="38"/>
      <c r="G59" s="38"/>
    </row>
    <row r="60" spans="1:7" ht="12.75">
      <c r="A60" s="37" t="s">
        <v>24</v>
      </c>
      <c r="B60" s="38"/>
      <c r="C60" s="38"/>
      <c r="D60" s="38"/>
      <c r="E60" s="114"/>
      <c r="F60" s="38"/>
      <c r="G60" s="38"/>
    </row>
    <row r="61" spans="1:7" ht="12.75">
      <c r="A61" s="37"/>
      <c r="B61" s="38"/>
      <c r="C61" s="38"/>
      <c r="D61" s="38"/>
      <c r="E61" s="114"/>
      <c r="F61" s="38"/>
      <c r="G61" s="38"/>
    </row>
    <row r="62" spans="1:6" ht="12.75">
      <c r="A62" s="40" t="s">
        <v>43</v>
      </c>
      <c r="B62" s="69" t="s">
        <v>61</v>
      </c>
      <c r="C62" s="69" t="s">
        <v>62</v>
      </c>
      <c r="D62" s="69" t="s">
        <v>19</v>
      </c>
      <c r="E62" s="70" t="s">
        <v>4</v>
      </c>
      <c r="F62" s="38"/>
    </row>
    <row r="63" spans="1:6" ht="12.75">
      <c r="A63" s="43"/>
      <c r="B63" s="55"/>
      <c r="C63" s="55"/>
      <c r="D63" s="58"/>
      <c r="E63" s="82"/>
      <c r="F63" s="38"/>
    </row>
    <row r="64" spans="1:6" ht="12.75">
      <c r="A64" s="43" t="s">
        <v>126</v>
      </c>
      <c r="B64" s="56">
        <v>250</v>
      </c>
      <c r="C64" s="42">
        <v>1</v>
      </c>
      <c r="D64" s="45">
        <v>50</v>
      </c>
      <c r="E64" s="83">
        <f>B64*C64*D64</f>
        <v>12500</v>
      </c>
      <c r="F64" s="41"/>
    </row>
    <row r="65" spans="1:6" ht="12.75">
      <c r="A65" s="41"/>
      <c r="B65" s="38"/>
      <c r="C65" s="38"/>
      <c r="D65" s="42"/>
      <c r="E65" s="83"/>
      <c r="F65" s="38"/>
    </row>
    <row r="66" spans="1:6" ht="12.75">
      <c r="A66" s="48" t="s">
        <v>4</v>
      </c>
      <c r="B66" s="57"/>
      <c r="C66" s="57"/>
      <c r="D66" s="59"/>
      <c r="E66" s="84">
        <f>SUM(E63:E65)</f>
        <v>12500</v>
      </c>
      <c r="F66" s="38"/>
    </row>
    <row r="67" ht="12.75">
      <c r="G67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3">
      <selection activeCell="G50" sqref="G50"/>
    </sheetView>
  </sheetViews>
  <sheetFormatPr defaultColWidth="9.140625" defaultRowHeight="12.75"/>
  <cols>
    <col min="1" max="1" width="25.57421875" style="0" customWidth="1"/>
    <col min="2" max="2" width="11.00390625" style="0" customWidth="1"/>
    <col min="3" max="3" width="15.140625" style="0" customWidth="1"/>
    <col min="4" max="4" width="16.421875" style="0" customWidth="1"/>
    <col min="5" max="5" width="14.28125" style="0" customWidth="1"/>
    <col min="6" max="6" width="12.28125" style="0" customWidth="1"/>
    <col min="7" max="7" width="13.7109375" style="0" customWidth="1"/>
  </cols>
  <sheetData>
    <row r="1" spans="1:2" ht="12.75">
      <c r="A1" s="9" t="s">
        <v>223</v>
      </c>
      <c r="B1" s="9"/>
    </row>
    <row r="3" spans="1:6" ht="12.75">
      <c r="A3" s="37" t="s">
        <v>53</v>
      </c>
      <c r="B3" s="52"/>
      <c r="C3" s="52"/>
      <c r="D3" s="52"/>
      <c r="E3" s="52"/>
      <c r="F3" s="52"/>
    </row>
    <row r="4" spans="1:6" ht="12.75">
      <c r="A4" s="37"/>
      <c r="B4" s="52"/>
      <c r="C4" s="52"/>
      <c r="D4" s="52"/>
      <c r="E4" s="52"/>
      <c r="F4" s="52"/>
    </row>
    <row r="5" spans="1:6" ht="12.75">
      <c r="A5" s="37"/>
      <c r="B5" s="52"/>
      <c r="C5" s="52"/>
      <c r="D5" s="52"/>
      <c r="E5" s="52"/>
      <c r="F5" s="52"/>
    </row>
    <row r="6" spans="1:6" ht="12.75">
      <c r="A6" s="40" t="s">
        <v>63</v>
      </c>
      <c r="B6" s="69" t="s">
        <v>54</v>
      </c>
      <c r="C6" s="69" t="s">
        <v>55</v>
      </c>
      <c r="D6" s="69" t="s">
        <v>56</v>
      </c>
      <c r="E6" s="69" t="s">
        <v>19</v>
      </c>
      <c r="F6" s="70" t="s">
        <v>4</v>
      </c>
    </row>
    <row r="7" spans="1:6" ht="12.75">
      <c r="A7" s="43" t="s">
        <v>64</v>
      </c>
      <c r="B7" s="44">
        <v>50</v>
      </c>
      <c r="C7" s="55">
        <v>15</v>
      </c>
      <c r="D7" s="55">
        <v>1</v>
      </c>
      <c r="E7" s="61">
        <v>50</v>
      </c>
      <c r="F7" s="62">
        <f>B7*C7*D7*E7</f>
        <v>37500</v>
      </c>
    </row>
    <row r="8" spans="1:6" ht="12.75">
      <c r="A8" s="43"/>
      <c r="B8" s="44"/>
      <c r="C8" s="55"/>
      <c r="D8" s="55"/>
      <c r="E8" s="61"/>
      <c r="F8" s="62"/>
    </row>
    <row r="9" spans="1:6" ht="12.75">
      <c r="A9" s="48" t="s">
        <v>4</v>
      </c>
      <c r="B9" s="65"/>
      <c r="C9" s="65"/>
      <c r="D9" s="65"/>
      <c r="E9" s="101"/>
      <c r="F9" s="71">
        <f>SUM(F7:F8)</f>
        <v>37500</v>
      </c>
    </row>
    <row r="10" spans="1:6" ht="12.75">
      <c r="A10" s="52"/>
      <c r="B10" s="55"/>
      <c r="C10" s="55"/>
      <c r="D10" s="55"/>
      <c r="E10" s="61"/>
      <c r="F10" s="85"/>
    </row>
    <row r="11" spans="1:6" ht="12.75">
      <c r="A11" s="40" t="s">
        <v>66</v>
      </c>
      <c r="B11" s="69" t="s">
        <v>54</v>
      </c>
      <c r="C11" s="69" t="s">
        <v>55</v>
      </c>
      <c r="D11" s="69" t="s">
        <v>56</v>
      </c>
      <c r="E11" s="127" t="s">
        <v>19</v>
      </c>
      <c r="F11" s="112" t="s">
        <v>4</v>
      </c>
    </row>
    <row r="12" spans="1:6" ht="12.75">
      <c r="A12" s="43" t="s">
        <v>224</v>
      </c>
      <c r="B12" s="44">
        <v>50</v>
      </c>
      <c r="C12" s="55">
        <v>4</v>
      </c>
      <c r="D12" s="55">
        <v>1</v>
      </c>
      <c r="E12" s="61">
        <v>50</v>
      </c>
      <c r="F12" s="62">
        <f>B12*C12*D12*E12</f>
        <v>10000</v>
      </c>
    </row>
    <row r="13" spans="1:6" ht="12.75">
      <c r="A13" s="43"/>
      <c r="B13" s="44"/>
      <c r="C13" s="55"/>
      <c r="D13" s="55"/>
      <c r="E13" s="61"/>
      <c r="F13" s="62"/>
    </row>
    <row r="14" spans="1:6" ht="12.75">
      <c r="A14" s="43" t="s">
        <v>225</v>
      </c>
      <c r="B14" s="44">
        <v>50</v>
      </c>
      <c r="C14" s="55">
        <v>6</v>
      </c>
      <c r="D14" s="55">
        <v>1</v>
      </c>
      <c r="E14" s="61">
        <v>50</v>
      </c>
      <c r="F14" s="62">
        <f>B14*C14*D14*E14</f>
        <v>15000</v>
      </c>
    </row>
    <row r="15" spans="1:6" ht="12.75">
      <c r="A15" s="43"/>
      <c r="B15" s="44"/>
      <c r="C15" s="55"/>
      <c r="D15" s="55"/>
      <c r="E15" s="61"/>
      <c r="F15" s="62"/>
    </row>
    <row r="16" spans="1:6" ht="12.75">
      <c r="A16" s="43" t="s">
        <v>84</v>
      </c>
      <c r="B16" s="44">
        <v>50</v>
      </c>
      <c r="C16" s="55">
        <v>6</v>
      </c>
      <c r="D16" s="55">
        <v>1</v>
      </c>
      <c r="E16" s="61">
        <v>50</v>
      </c>
      <c r="F16" s="62">
        <f>B16*C16*D16*E16</f>
        <v>15000</v>
      </c>
    </row>
    <row r="17" spans="1:6" ht="12.75">
      <c r="A17" s="43"/>
      <c r="B17" s="44"/>
      <c r="C17" s="55"/>
      <c r="D17" s="55"/>
      <c r="E17" s="63"/>
      <c r="F17" s="62"/>
    </row>
    <row r="18" spans="1:6" ht="12.75">
      <c r="A18" s="48" t="s">
        <v>4</v>
      </c>
      <c r="B18" s="64"/>
      <c r="C18" s="65"/>
      <c r="D18" s="65"/>
      <c r="E18" s="66"/>
      <c r="F18" s="67">
        <f>SUM(F12:F17)</f>
        <v>40000</v>
      </c>
    </row>
    <row r="19" spans="1:6" ht="12.75">
      <c r="A19" s="43"/>
      <c r="B19" s="44"/>
      <c r="C19" s="55"/>
      <c r="D19" s="55"/>
      <c r="E19" s="63"/>
      <c r="F19" s="86"/>
    </row>
    <row r="20" spans="1:7" ht="12.75">
      <c r="A20" s="52" t="s">
        <v>58</v>
      </c>
      <c r="B20" s="52"/>
      <c r="C20" s="52"/>
      <c r="D20" s="52"/>
      <c r="E20" s="52"/>
      <c r="F20" s="85"/>
      <c r="G20" s="130">
        <v>7000</v>
      </c>
    </row>
    <row r="21" spans="1:6" ht="12.75">
      <c r="A21" s="52"/>
      <c r="B21" s="52"/>
      <c r="C21" s="52"/>
      <c r="D21" s="52"/>
      <c r="E21" s="52"/>
      <c r="F21" s="52"/>
    </row>
    <row r="22" spans="1:7" ht="12.75">
      <c r="A22" s="39" t="s">
        <v>10</v>
      </c>
      <c r="B22" s="39"/>
      <c r="C22" s="39"/>
      <c r="D22" s="39"/>
      <c r="E22" s="39"/>
      <c r="F22" s="54"/>
      <c r="G22" s="131">
        <f>F9+F18+G20</f>
        <v>84500</v>
      </c>
    </row>
    <row r="23" spans="1:6" ht="12.75">
      <c r="A23" s="52"/>
      <c r="B23" s="52"/>
      <c r="C23" s="52"/>
      <c r="D23" s="52"/>
      <c r="E23" s="52"/>
      <c r="F23" s="52"/>
    </row>
    <row r="24" spans="1:6" ht="12.75">
      <c r="A24" s="37" t="s">
        <v>59</v>
      </c>
      <c r="B24" s="52"/>
      <c r="C24" s="52"/>
      <c r="D24" s="52"/>
      <c r="E24" s="52"/>
      <c r="F24" s="52"/>
    </row>
    <row r="25" spans="1:6" ht="12.75">
      <c r="A25" s="39"/>
      <c r="B25" s="52"/>
      <c r="C25" s="52"/>
      <c r="D25" s="52"/>
      <c r="E25" s="52"/>
      <c r="F25" s="52"/>
    </row>
    <row r="26" spans="1:6" ht="12.75">
      <c r="A26" s="43"/>
      <c r="B26" s="55"/>
      <c r="C26" s="55"/>
      <c r="D26" s="55"/>
      <c r="E26" s="55"/>
      <c r="F26" s="52"/>
    </row>
    <row r="27" spans="1:6" ht="12.75">
      <c r="A27" s="40" t="s">
        <v>63</v>
      </c>
      <c r="B27" s="69" t="s">
        <v>54</v>
      </c>
      <c r="C27" s="69" t="s">
        <v>55</v>
      </c>
      <c r="D27" s="69" t="s">
        <v>60</v>
      </c>
      <c r="E27" s="69" t="s">
        <v>93</v>
      </c>
      <c r="F27" s="70" t="s">
        <v>4</v>
      </c>
    </row>
    <row r="28" spans="1:6" ht="12.75">
      <c r="A28" s="43" t="s">
        <v>64</v>
      </c>
      <c r="B28" s="44">
        <v>5</v>
      </c>
      <c r="C28" s="55">
        <v>15</v>
      </c>
      <c r="D28" s="55">
        <v>10</v>
      </c>
      <c r="E28" s="61">
        <v>50</v>
      </c>
      <c r="F28" s="62">
        <f>B28*C28*D28*E28</f>
        <v>37500</v>
      </c>
    </row>
    <row r="29" spans="1:6" ht="12.75">
      <c r="A29" s="43"/>
      <c r="B29" s="44"/>
      <c r="C29" s="55"/>
      <c r="D29" s="55"/>
      <c r="E29" s="61"/>
      <c r="F29" s="62"/>
    </row>
    <row r="30" spans="1:6" ht="12.75">
      <c r="A30" s="48" t="s">
        <v>4</v>
      </c>
      <c r="B30" s="65"/>
      <c r="C30" s="65"/>
      <c r="D30" s="65"/>
      <c r="E30" s="101"/>
      <c r="F30" s="71">
        <f>SUM(F28:F29)</f>
        <v>37500</v>
      </c>
    </row>
    <row r="31" spans="1:6" ht="10.5" customHeight="1">
      <c r="A31" s="43"/>
      <c r="B31" s="55"/>
      <c r="C31" s="55"/>
      <c r="D31" s="55"/>
      <c r="E31" s="61"/>
      <c r="F31" s="85"/>
    </row>
    <row r="32" spans="1:6" ht="12.75">
      <c r="A32" s="40" t="s">
        <v>66</v>
      </c>
      <c r="B32" s="69" t="s">
        <v>54</v>
      </c>
      <c r="C32" s="69" t="s">
        <v>55</v>
      </c>
      <c r="D32" s="69" t="s">
        <v>60</v>
      </c>
      <c r="E32" s="127" t="s">
        <v>93</v>
      </c>
      <c r="F32" s="112" t="s">
        <v>4</v>
      </c>
    </row>
    <row r="33" spans="1:6" ht="12.75">
      <c r="A33" s="43" t="s">
        <v>224</v>
      </c>
      <c r="B33" s="44">
        <v>5</v>
      </c>
      <c r="C33" s="55">
        <v>4</v>
      </c>
      <c r="D33" s="55">
        <v>10</v>
      </c>
      <c r="E33" s="61">
        <v>50</v>
      </c>
      <c r="F33" s="62">
        <f>B33*C33*D33*E33</f>
        <v>10000</v>
      </c>
    </row>
    <row r="34" spans="1:6" ht="12.75">
      <c r="A34" s="43"/>
      <c r="B34" s="44"/>
      <c r="C34" s="55"/>
      <c r="D34" s="55"/>
      <c r="E34" s="61"/>
      <c r="F34" s="62"/>
    </row>
    <row r="35" spans="1:6" ht="12.75">
      <c r="A35" s="43" t="s">
        <v>225</v>
      </c>
      <c r="B35" s="44">
        <v>6</v>
      </c>
      <c r="C35" s="55">
        <v>6</v>
      </c>
      <c r="D35" s="55">
        <v>8</v>
      </c>
      <c r="E35" s="61">
        <v>50</v>
      </c>
      <c r="F35" s="62">
        <f>B35*C35*D35*E35</f>
        <v>14400</v>
      </c>
    </row>
    <row r="36" spans="1:6" ht="12.75">
      <c r="A36" s="43"/>
      <c r="B36" s="44"/>
      <c r="C36" s="55"/>
      <c r="D36" s="55"/>
      <c r="E36" s="61"/>
      <c r="F36" s="62"/>
    </row>
    <row r="37" spans="1:6" ht="12.75">
      <c r="A37" s="43" t="s">
        <v>84</v>
      </c>
      <c r="B37" s="44">
        <v>6</v>
      </c>
      <c r="C37" s="55">
        <v>6</v>
      </c>
      <c r="D37" s="55">
        <v>8</v>
      </c>
      <c r="E37" s="61">
        <v>50</v>
      </c>
      <c r="F37" s="62">
        <f>B37*C37*D37*E37</f>
        <v>14400</v>
      </c>
    </row>
    <row r="38" spans="1:6" ht="12.75">
      <c r="A38" s="43"/>
      <c r="B38" s="44"/>
      <c r="C38" s="55"/>
      <c r="D38" s="55"/>
      <c r="E38" s="61"/>
      <c r="F38" s="62"/>
    </row>
    <row r="39" spans="1:6" ht="12.75">
      <c r="A39" s="48" t="s">
        <v>4</v>
      </c>
      <c r="B39" s="64"/>
      <c r="C39" s="65"/>
      <c r="D39" s="65"/>
      <c r="E39" s="101"/>
      <c r="F39" s="67">
        <f>SUM(F33:F38)</f>
        <v>38800</v>
      </c>
    </row>
    <row r="40" spans="1:6" ht="12.75">
      <c r="A40" s="52"/>
      <c r="B40" s="44"/>
      <c r="C40" s="55"/>
      <c r="D40" s="55"/>
      <c r="E40" s="63"/>
      <c r="F40" s="68"/>
    </row>
    <row r="41" spans="1:6" ht="12.75">
      <c r="A41" s="52" t="s">
        <v>58</v>
      </c>
      <c r="B41" s="52"/>
      <c r="C41" s="52"/>
      <c r="D41" s="52"/>
      <c r="E41" s="52"/>
      <c r="F41" s="85">
        <v>10000</v>
      </c>
    </row>
    <row r="42" spans="1:6" ht="12.75">
      <c r="A42" s="52"/>
      <c r="B42" s="52"/>
      <c r="C42" s="52"/>
      <c r="D42" s="52"/>
      <c r="E42" s="52"/>
      <c r="F42" s="52"/>
    </row>
    <row r="43" spans="1:7" ht="12.75">
      <c r="A43" s="39" t="s">
        <v>10</v>
      </c>
      <c r="B43" s="39"/>
      <c r="C43" s="39"/>
      <c r="D43" s="39"/>
      <c r="E43" s="39"/>
      <c r="F43" s="54">
        <f>F30+F39+F41</f>
        <v>86300</v>
      </c>
      <c r="G43" s="25"/>
    </row>
    <row r="44" spans="1:6" ht="12.75">
      <c r="A44" s="52"/>
      <c r="B44" s="52"/>
      <c r="C44" s="52"/>
      <c r="D44" s="52"/>
      <c r="E44" s="52"/>
      <c r="F44" s="52"/>
    </row>
  </sheetData>
  <sheetProtection/>
  <printOptions/>
  <pageMargins left="0.7" right="0.7" top="0.75" bottom="0.75" header="0.3" footer="0.3"/>
  <pageSetup fitToHeight="1" fitToWidth="1" horizontalDpi="300" verticalDpi="3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67">
      <selection activeCell="E68" sqref="E68"/>
    </sheetView>
  </sheetViews>
  <sheetFormatPr defaultColWidth="9.140625" defaultRowHeight="12.75"/>
  <cols>
    <col min="1" max="1" width="29.421875" style="0" customWidth="1"/>
    <col min="2" max="2" width="18.140625" style="0" customWidth="1"/>
    <col min="3" max="3" width="12.140625" style="0" customWidth="1"/>
    <col min="4" max="5" width="17.421875" style="0" customWidth="1"/>
    <col min="6" max="6" width="14.7109375" style="0" customWidth="1"/>
    <col min="7" max="7" width="15.421875" style="0" customWidth="1"/>
  </cols>
  <sheetData>
    <row r="1" spans="1:5" ht="12.75">
      <c r="A1" s="9" t="s">
        <v>96</v>
      </c>
      <c r="B1" s="9"/>
      <c r="C1" s="9"/>
      <c r="D1" s="9"/>
      <c r="E1" s="9"/>
    </row>
    <row r="3" spans="1:7" ht="12.75">
      <c r="A3" s="79" t="s">
        <v>168</v>
      </c>
      <c r="B3" s="80" t="s">
        <v>68</v>
      </c>
      <c r="C3" s="80" t="s">
        <v>70</v>
      </c>
      <c r="D3" s="80" t="s">
        <v>67</v>
      </c>
      <c r="E3" s="80" t="s">
        <v>73</v>
      </c>
      <c r="F3" s="80" t="s">
        <v>68</v>
      </c>
      <c r="G3" s="81" t="s">
        <v>69</v>
      </c>
    </row>
    <row r="4" spans="1:7" ht="12.75">
      <c r="A4" s="72"/>
      <c r="B4" s="73" t="s">
        <v>79</v>
      </c>
      <c r="C4" s="73" t="s">
        <v>101</v>
      </c>
      <c r="D4" s="23">
        <v>7</v>
      </c>
      <c r="E4" s="23">
        <v>0</v>
      </c>
      <c r="F4" s="23">
        <v>5</v>
      </c>
      <c r="G4" s="74">
        <f aca="true" t="shared" si="0" ref="G4:G10">D4*E4*F4</f>
        <v>0</v>
      </c>
    </row>
    <row r="5" spans="1:7" ht="12.75">
      <c r="A5" s="75"/>
      <c r="B5" s="73"/>
      <c r="C5" s="73" t="s">
        <v>78</v>
      </c>
      <c r="D5" s="23">
        <v>5</v>
      </c>
      <c r="E5" s="23">
        <v>0</v>
      </c>
      <c r="F5" s="23">
        <v>5</v>
      </c>
      <c r="G5" s="74">
        <f t="shared" si="0"/>
        <v>0</v>
      </c>
    </row>
    <row r="6" spans="1:7" ht="12.75">
      <c r="A6" s="75"/>
      <c r="B6" s="73"/>
      <c r="C6" s="73" t="s">
        <v>204</v>
      </c>
      <c r="D6" s="23">
        <v>4</v>
      </c>
      <c r="E6" s="23">
        <v>1</v>
      </c>
      <c r="F6" s="23">
        <v>5</v>
      </c>
      <c r="G6" s="74">
        <f t="shared" si="0"/>
        <v>20</v>
      </c>
    </row>
    <row r="7" spans="1:7" ht="12.75">
      <c r="A7" s="75"/>
      <c r="B7" s="73" t="s">
        <v>75</v>
      </c>
      <c r="C7" s="73" t="s">
        <v>205</v>
      </c>
      <c r="D7" s="23">
        <v>6</v>
      </c>
      <c r="E7" s="23">
        <v>0</v>
      </c>
      <c r="F7" s="23">
        <v>1</v>
      </c>
      <c r="G7" s="74">
        <f t="shared" si="0"/>
        <v>0</v>
      </c>
    </row>
    <row r="8" spans="1:7" ht="12.75">
      <c r="A8" s="75"/>
      <c r="B8" s="23"/>
      <c r="C8" s="73" t="s">
        <v>206</v>
      </c>
      <c r="D8" s="23">
        <v>5</v>
      </c>
      <c r="E8" s="23">
        <v>1</v>
      </c>
      <c r="F8" s="23">
        <v>1</v>
      </c>
      <c r="G8" s="74">
        <f t="shared" si="0"/>
        <v>5</v>
      </c>
    </row>
    <row r="9" spans="1:7" ht="12.75">
      <c r="A9" s="75"/>
      <c r="B9" s="73" t="s">
        <v>77</v>
      </c>
      <c r="C9" s="73" t="s">
        <v>205</v>
      </c>
      <c r="D9" s="23">
        <v>6</v>
      </c>
      <c r="E9" s="23">
        <v>0</v>
      </c>
      <c r="F9" s="23">
        <v>1</v>
      </c>
      <c r="G9" s="74">
        <f t="shared" si="0"/>
        <v>0</v>
      </c>
    </row>
    <row r="10" spans="1:7" ht="12.75">
      <c r="A10" s="75"/>
      <c r="B10" s="73"/>
      <c r="C10" s="73" t="s">
        <v>206</v>
      </c>
      <c r="D10" s="23">
        <v>5</v>
      </c>
      <c r="E10" s="23">
        <v>1</v>
      </c>
      <c r="F10" s="23">
        <v>1</v>
      </c>
      <c r="G10" s="74">
        <f t="shared" si="0"/>
        <v>5</v>
      </c>
    </row>
    <row r="11" spans="1:7" ht="12.75">
      <c r="A11" s="76" t="s">
        <v>4</v>
      </c>
      <c r="B11" s="77"/>
      <c r="C11" s="77"/>
      <c r="D11" s="77"/>
      <c r="E11" s="77"/>
      <c r="F11" s="77"/>
      <c r="G11" s="78">
        <f>SUM(G4:G10)</f>
        <v>30</v>
      </c>
    </row>
    <row r="12" spans="1:7" ht="12.75">
      <c r="A12" s="141"/>
      <c r="B12" s="25"/>
      <c r="C12" s="25"/>
      <c r="D12" s="25"/>
      <c r="E12" s="25"/>
      <c r="F12" s="25"/>
      <c r="G12" s="23"/>
    </row>
    <row r="13" spans="1:7" ht="12.75">
      <c r="A13" s="79" t="s">
        <v>169</v>
      </c>
      <c r="B13" s="80" t="s">
        <v>68</v>
      </c>
      <c r="C13" s="80" t="s">
        <v>70</v>
      </c>
      <c r="D13" s="80" t="s">
        <v>67</v>
      </c>
      <c r="E13" s="80" t="s">
        <v>73</v>
      </c>
      <c r="F13" s="80" t="s">
        <v>68</v>
      </c>
      <c r="G13" s="81" t="s">
        <v>69</v>
      </c>
    </row>
    <row r="14" spans="1:7" ht="12.75">
      <c r="A14" s="72"/>
      <c r="B14" s="73" t="s">
        <v>79</v>
      </c>
      <c r="C14" s="73" t="s">
        <v>101</v>
      </c>
      <c r="D14" s="23">
        <v>7</v>
      </c>
      <c r="E14" s="23">
        <v>1</v>
      </c>
      <c r="F14" s="23">
        <v>5</v>
      </c>
      <c r="G14" s="74">
        <f aca="true" t="shared" si="1" ref="G14:G20">D14*E14*F14</f>
        <v>35</v>
      </c>
    </row>
    <row r="15" spans="1:7" ht="12.75">
      <c r="A15" s="75"/>
      <c r="B15" s="73"/>
      <c r="C15" s="73" t="s">
        <v>78</v>
      </c>
      <c r="D15" s="23">
        <v>5</v>
      </c>
      <c r="E15" s="23">
        <v>1</v>
      </c>
      <c r="F15" s="23">
        <v>5</v>
      </c>
      <c r="G15" s="74">
        <f t="shared" si="1"/>
        <v>25</v>
      </c>
    </row>
    <row r="16" spans="1:7" ht="12.75">
      <c r="A16" s="75"/>
      <c r="B16" s="73"/>
      <c r="C16" s="73" t="s">
        <v>204</v>
      </c>
      <c r="D16" s="23">
        <v>4</v>
      </c>
      <c r="E16" s="23">
        <v>1</v>
      </c>
      <c r="F16" s="23">
        <v>5</v>
      </c>
      <c r="G16" s="74">
        <f t="shared" si="1"/>
        <v>20</v>
      </c>
    </row>
    <row r="17" spans="1:7" ht="12.75">
      <c r="A17" s="75"/>
      <c r="B17" s="73" t="s">
        <v>75</v>
      </c>
      <c r="C17" s="73" t="s">
        <v>205</v>
      </c>
      <c r="D17" s="23">
        <v>6</v>
      </c>
      <c r="E17" s="23">
        <v>1</v>
      </c>
      <c r="F17" s="23">
        <v>1</v>
      </c>
      <c r="G17" s="74">
        <f t="shared" si="1"/>
        <v>6</v>
      </c>
    </row>
    <row r="18" spans="1:7" ht="12.75">
      <c r="A18" s="75"/>
      <c r="B18" s="23"/>
      <c r="C18" s="73" t="s">
        <v>206</v>
      </c>
      <c r="D18" s="23">
        <v>5</v>
      </c>
      <c r="E18" s="23">
        <v>1</v>
      </c>
      <c r="F18" s="23">
        <v>1</v>
      </c>
      <c r="G18" s="74">
        <f t="shared" si="1"/>
        <v>5</v>
      </c>
    </row>
    <row r="19" spans="1:7" ht="12.75">
      <c r="A19" s="75"/>
      <c r="B19" s="73" t="s">
        <v>77</v>
      </c>
      <c r="C19" s="73" t="s">
        <v>205</v>
      </c>
      <c r="D19" s="23">
        <v>6</v>
      </c>
      <c r="E19" s="23">
        <v>1</v>
      </c>
      <c r="F19" s="23">
        <v>1</v>
      </c>
      <c r="G19" s="74">
        <f t="shared" si="1"/>
        <v>6</v>
      </c>
    </row>
    <row r="20" spans="1:7" ht="12.75">
      <c r="A20" s="75"/>
      <c r="B20" s="73"/>
      <c r="C20" s="73" t="s">
        <v>206</v>
      </c>
      <c r="D20" s="23">
        <v>5</v>
      </c>
      <c r="E20" s="23">
        <v>1</v>
      </c>
      <c r="F20" s="23">
        <v>1</v>
      </c>
      <c r="G20" s="74">
        <f t="shared" si="1"/>
        <v>5</v>
      </c>
    </row>
    <row r="21" spans="1:7" ht="12.75">
      <c r="A21" s="76" t="s">
        <v>4</v>
      </c>
      <c r="B21" s="77"/>
      <c r="C21" s="77"/>
      <c r="D21" s="77"/>
      <c r="E21" s="77"/>
      <c r="F21" s="77"/>
      <c r="G21" s="78">
        <f>SUM(G14:G20)</f>
        <v>102</v>
      </c>
    </row>
    <row r="22" spans="1:7" ht="12.75">
      <c r="A22" s="141"/>
      <c r="B22" s="25"/>
      <c r="C22" s="25"/>
      <c r="D22" s="25"/>
      <c r="E22" s="25"/>
      <c r="F22" s="25"/>
      <c r="G22" s="23"/>
    </row>
    <row r="23" spans="1:7" ht="12.75">
      <c r="A23" s="79" t="s">
        <v>207</v>
      </c>
      <c r="B23" s="80" t="s">
        <v>68</v>
      </c>
      <c r="C23" s="80" t="s">
        <v>70</v>
      </c>
      <c r="D23" s="80" t="s">
        <v>67</v>
      </c>
      <c r="E23" s="80" t="s">
        <v>73</v>
      </c>
      <c r="F23" s="80" t="s">
        <v>68</v>
      </c>
      <c r="G23" s="81" t="s">
        <v>69</v>
      </c>
    </row>
    <row r="24" spans="1:7" ht="12.75">
      <c r="A24" s="72"/>
      <c r="B24" s="73" t="s">
        <v>79</v>
      </c>
      <c r="C24" s="73" t="s">
        <v>101</v>
      </c>
      <c r="D24" s="23">
        <v>7</v>
      </c>
      <c r="E24" s="23">
        <v>1</v>
      </c>
      <c r="F24" s="23">
        <v>5</v>
      </c>
      <c r="G24" s="74">
        <f aca="true" t="shared" si="2" ref="G24:G30">D24*E24*F24</f>
        <v>35</v>
      </c>
    </row>
    <row r="25" spans="1:7" ht="12.75">
      <c r="A25" s="75"/>
      <c r="B25" s="73"/>
      <c r="C25" s="73" t="s">
        <v>78</v>
      </c>
      <c r="D25" s="23">
        <v>5</v>
      </c>
      <c r="E25" s="23">
        <v>1</v>
      </c>
      <c r="F25" s="23">
        <v>5</v>
      </c>
      <c r="G25" s="74">
        <f t="shared" si="2"/>
        <v>25</v>
      </c>
    </row>
    <row r="26" spans="1:7" ht="12.75">
      <c r="A26" s="75"/>
      <c r="B26" s="73"/>
      <c r="C26" s="73" t="s">
        <v>204</v>
      </c>
      <c r="D26" s="23">
        <v>4</v>
      </c>
      <c r="E26" s="23">
        <v>1</v>
      </c>
      <c r="F26" s="23">
        <v>5</v>
      </c>
      <c r="G26" s="74">
        <f t="shared" si="2"/>
        <v>20</v>
      </c>
    </row>
    <row r="27" spans="1:7" ht="12.75">
      <c r="A27" s="75"/>
      <c r="B27" s="73" t="s">
        <v>75</v>
      </c>
      <c r="C27" s="73" t="s">
        <v>205</v>
      </c>
      <c r="D27" s="23">
        <v>6</v>
      </c>
      <c r="E27" s="23">
        <v>1</v>
      </c>
      <c r="F27" s="23">
        <v>1</v>
      </c>
      <c r="G27" s="74">
        <f t="shared" si="2"/>
        <v>6</v>
      </c>
    </row>
    <row r="28" spans="1:7" ht="12.75">
      <c r="A28" s="75"/>
      <c r="B28" s="23"/>
      <c r="C28" s="73" t="s">
        <v>206</v>
      </c>
      <c r="D28" s="23">
        <v>5</v>
      </c>
      <c r="E28" s="23">
        <v>1</v>
      </c>
      <c r="F28" s="23">
        <v>1</v>
      </c>
      <c r="G28" s="74">
        <f t="shared" si="2"/>
        <v>5</v>
      </c>
    </row>
    <row r="29" spans="1:7" ht="12.75">
      <c r="A29" s="75"/>
      <c r="B29" s="73" t="s">
        <v>77</v>
      </c>
      <c r="C29" s="73" t="s">
        <v>205</v>
      </c>
      <c r="D29" s="23">
        <v>6</v>
      </c>
      <c r="E29" s="23">
        <v>1</v>
      </c>
      <c r="F29" s="23">
        <v>1</v>
      </c>
      <c r="G29" s="74">
        <f t="shared" si="2"/>
        <v>6</v>
      </c>
    </row>
    <row r="30" spans="1:7" ht="12.75">
      <c r="A30" s="75"/>
      <c r="B30" s="73"/>
      <c r="C30" s="73" t="s">
        <v>206</v>
      </c>
      <c r="D30" s="23">
        <v>5</v>
      </c>
      <c r="E30" s="23">
        <v>1</v>
      </c>
      <c r="F30" s="23">
        <v>1</v>
      </c>
      <c r="G30" s="74">
        <f t="shared" si="2"/>
        <v>5</v>
      </c>
    </row>
    <row r="31" spans="1:7" ht="12.75">
      <c r="A31" s="76" t="s">
        <v>4</v>
      </c>
      <c r="B31" s="77"/>
      <c r="C31" s="77"/>
      <c r="D31" s="77"/>
      <c r="E31" s="77"/>
      <c r="F31" s="77"/>
      <c r="G31" s="78">
        <f>SUM(G24:G30)</f>
        <v>102</v>
      </c>
    </row>
    <row r="33" spans="1:7" ht="12.75">
      <c r="A33" s="79" t="s">
        <v>20</v>
      </c>
      <c r="B33" s="80" t="s">
        <v>68</v>
      </c>
      <c r="C33" s="80" t="s">
        <v>70</v>
      </c>
      <c r="D33" s="80" t="s">
        <v>67</v>
      </c>
      <c r="E33" s="80" t="s">
        <v>73</v>
      </c>
      <c r="F33" s="80" t="s">
        <v>68</v>
      </c>
      <c r="G33" s="81" t="s">
        <v>69</v>
      </c>
    </row>
    <row r="34" spans="1:7" ht="12.75">
      <c r="A34" s="72"/>
      <c r="B34" s="73" t="s">
        <v>79</v>
      </c>
      <c r="C34" s="73" t="s">
        <v>102</v>
      </c>
      <c r="D34" s="23">
        <v>8</v>
      </c>
      <c r="E34" s="23">
        <v>0</v>
      </c>
      <c r="F34" s="23">
        <v>5</v>
      </c>
      <c r="G34" s="74">
        <f>D34*E34*F34</f>
        <v>0</v>
      </c>
    </row>
    <row r="35" spans="1:7" ht="12.75">
      <c r="A35" s="75"/>
      <c r="B35" s="73"/>
      <c r="C35" s="73" t="s">
        <v>103</v>
      </c>
      <c r="D35" s="23">
        <v>8</v>
      </c>
      <c r="E35" s="23">
        <v>1</v>
      </c>
      <c r="F35" s="23">
        <v>5</v>
      </c>
      <c r="G35" s="74">
        <f>D35*E35*F35</f>
        <v>40</v>
      </c>
    </row>
    <row r="36" spans="1:7" ht="12.75">
      <c r="A36" s="75"/>
      <c r="B36" s="73" t="s">
        <v>75</v>
      </c>
      <c r="C36" s="73" t="s">
        <v>98</v>
      </c>
      <c r="D36" s="23">
        <v>7</v>
      </c>
      <c r="E36" s="23">
        <v>2</v>
      </c>
      <c r="F36" s="23">
        <v>1</v>
      </c>
      <c r="G36" s="74">
        <f>D36*E36*F36</f>
        <v>14</v>
      </c>
    </row>
    <row r="37" spans="1:7" ht="12.75">
      <c r="A37" s="75"/>
      <c r="B37" s="23"/>
      <c r="C37" s="73" t="s">
        <v>99</v>
      </c>
      <c r="D37" s="23">
        <v>6</v>
      </c>
      <c r="E37" s="23">
        <v>2</v>
      </c>
      <c r="F37" s="23">
        <v>1</v>
      </c>
      <c r="G37" s="74">
        <f>D37*E37*F37</f>
        <v>12</v>
      </c>
    </row>
    <row r="38" spans="1:7" ht="12.75">
      <c r="A38" s="75"/>
      <c r="B38" s="73" t="s">
        <v>77</v>
      </c>
      <c r="C38" s="73" t="s">
        <v>100</v>
      </c>
      <c r="D38" s="23">
        <v>7</v>
      </c>
      <c r="E38" s="23">
        <v>2</v>
      </c>
      <c r="F38" s="23">
        <v>1</v>
      </c>
      <c r="G38" s="74">
        <f>D38*E38*F38</f>
        <v>14</v>
      </c>
    </row>
    <row r="39" spans="1:7" ht="12.75">
      <c r="A39" s="76" t="s">
        <v>4</v>
      </c>
      <c r="B39" s="77"/>
      <c r="C39" s="77"/>
      <c r="D39" s="77"/>
      <c r="E39" s="77"/>
      <c r="F39" s="77"/>
      <c r="G39" s="78">
        <f>SUM(G34:G38)</f>
        <v>80</v>
      </c>
    </row>
    <row r="41" spans="1:7" ht="12.75">
      <c r="A41" s="79" t="s">
        <v>46</v>
      </c>
      <c r="B41" s="80" t="s">
        <v>68</v>
      </c>
      <c r="C41" s="80" t="s">
        <v>70</v>
      </c>
      <c r="D41" s="80" t="s">
        <v>67</v>
      </c>
      <c r="E41" s="80" t="s">
        <v>73</v>
      </c>
      <c r="F41" s="80" t="s">
        <v>68</v>
      </c>
      <c r="G41" s="81" t="s">
        <v>69</v>
      </c>
    </row>
    <row r="42" spans="1:7" ht="12.75">
      <c r="A42" s="72"/>
      <c r="B42" s="73" t="s">
        <v>79</v>
      </c>
      <c r="C42" s="73" t="s">
        <v>89</v>
      </c>
      <c r="D42" s="23">
        <v>5</v>
      </c>
      <c r="E42" s="23">
        <v>0</v>
      </c>
      <c r="F42" s="23">
        <v>5</v>
      </c>
      <c r="G42" s="74">
        <f>D42*E42*F42</f>
        <v>0</v>
      </c>
    </row>
    <row r="43" spans="1:7" ht="12.75">
      <c r="A43" s="75"/>
      <c r="B43" s="73"/>
      <c r="C43" s="73" t="s">
        <v>80</v>
      </c>
      <c r="D43" s="23">
        <v>4</v>
      </c>
      <c r="E43" s="23">
        <v>2</v>
      </c>
      <c r="F43" s="23">
        <v>5</v>
      </c>
      <c r="G43" s="74">
        <f>D43*E43*F43</f>
        <v>40</v>
      </c>
    </row>
    <row r="44" spans="1:7" ht="12.75">
      <c r="A44" s="75"/>
      <c r="B44" s="73" t="s">
        <v>75</v>
      </c>
      <c r="C44" s="73" t="s">
        <v>104</v>
      </c>
      <c r="D44" s="23">
        <v>6</v>
      </c>
      <c r="E44" s="23">
        <v>2</v>
      </c>
      <c r="F44" s="23">
        <v>1</v>
      </c>
      <c r="G44" s="74">
        <f>D44*E44*F44</f>
        <v>12</v>
      </c>
    </row>
    <row r="45" spans="1:7" ht="12.75">
      <c r="A45" s="76" t="s">
        <v>4</v>
      </c>
      <c r="B45" s="77"/>
      <c r="C45" s="77"/>
      <c r="D45" s="77"/>
      <c r="E45" s="77"/>
      <c r="F45" s="77"/>
      <c r="G45" s="78">
        <f>SUM(G42:G44)</f>
        <v>52</v>
      </c>
    </row>
    <row r="47" spans="1:7" ht="12.75">
      <c r="A47" s="79" t="s">
        <v>171</v>
      </c>
      <c r="B47" s="80" t="s">
        <v>68</v>
      </c>
      <c r="C47" s="80" t="s">
        <v>70</v>
      </c>
      <c r="D47" s="80" t="s">
        <v>67</v>
      </c>
      <c r="E47" s="80" t="s">
        <v>73</v>
      </c>
      <c r="F47" s="80" t="s">
        <v>68</v>
      </c>
      <c r="G47" s="81" t="s">
        <v>69</v>
      </c>
    </row>
    <row r="48" spans="1:7" ht="12.75">
      <c r="A48" s="72"/>
      <c r="B48" s="73" t="s">
        <v>79</v>
      </c>
      <c r="C48" s="73" t="s">
        <v>72</v>
      </c>
      <c r="D48" s="23">
        <v>3</v>
      </c>
      <c r="E48" s="23">
        <v>0</v>
      </c>
      <c r="F48" s="23">
        <v>5</v>
      </c>
      <c r="G48" s="74">
        <f>D48*E48*F48</f>
        <v>0</v>
      </c>
    </row>
    <row r="49" spans="1:7" ht="12.75">
      <c r="A49" s="75"/>
      <c r="B49" s="73"/>
      <c r="C49" s="73" t="s">
        <v>74</v>
      </c>
      <c r="D49" s="23">
        <v>3</v>
      </c>
      <c r="E49" s="23">
        <v>1</v>
      </c>
      <c r="F49" s="23">
        <v>5</v>
      </c>
      <c r="G49" s="74">
        <f>D49*E49*F49</f>
        <v>15</v>
      </c>
    </row>
    <row r="50" spans="1:7" ht="12.75">
      <c r="A50" s="75"/>
      <c r="B50" s="73" t="s">
        <v>75</v>
      </c>
      <c r="C50" s="73" t="s">
        <v>88</v>
      </c>
      <c r="D50" s="23">
        <v>6</v>
      </c>
      <c r="E50" s="23">
        <v>1</v>
      </c>
      <c r="F50" s="23">
        <v>1</v>
      </c>
      <c r="G50" s="74">
        <f>D50*E50*F50</f>
        <v>6</v>
      </c>
    </row>
    <row r="51" spans="1:7" ht="12.75">
      <c r="A51" s="75"/>
      <c r="B51" s="73" t="s">
        <v>77</v>
      </c>
      <c r="C51" s="73" t="s">
        <v>88</v>
      </c>
      <c r="D51" s="23">
        <v>6</v>
      </c>
      <c r="E51" s="23">
        <v>1</v>
      </c>
      <c r="F51" s="23">
        <v>1</v>
      </c>
      <c r="G51" s="74">
        <f>D51*E51*F51</f>
        <v>6</v>
      </c>
    </row>
    <row r="52" spans="1:7" ht="12.75">
      <c r="A52" s="76" t="s">
        <v>4</v>
      </c>
      <c r="B52" s="77"/>
      <c r="C52" s="77"/>
      <c r="D52" s="77"/>
      <c r="E52" s="77"/>
      <c r="F52" s="77"/>
      <c r="G52" s="78">
        <f>SUM(G48:G51)</f>
        <v>27</v>
      </c>
    </row>
    <row r="53" spans="1:7" ht="12.75">
      <c r="A53" s="141"/>
      <c r="B53" s="25"/>
      <c r="C53" s="25"/>
      <c r="D53" s="25"/>
      <c r="E53" s="25"/>
      <c r="F53" s="25"/>
      <c r="G53" s="23"/>
    </row>
    <row r="54" spans="1:7" ht="12.75">
      <c r="A54" s="79" t="s">
        <v>210</v>
      </c>
      <c r="B54" s="80" t="s">
        <v>68</v>
      </c>
      <c r="C54" s="80" t="s">
        <v>70</v>
      </c>
      <c r="D54" s="80" t="s">
        <v>67</v>
      </c>
      <c r="E54" s="80" t="s">
        <v>73</v>
      </c>
      <c r="F54" s="80" t="s">
        <v>68</v>
      </c>
      <c r="G54" s="81" t="s">
        <v>69</v>
      </c>
    </row>
    <row r="55" spans="1:7" ht="12.75">
      <c r="A55" s="72" t="s">
        <v>107</v>
      </c>
      <c r="B55" s="73" t="s">
        <v>79</v>
      </c>
      <c r="C55" s="73" t="s">
        <v>89</v>
      </c>
      <c r="D55" s="23">
        <v>5</v>
      </c>
      <c r="E55" s="23">
        <v>0</v>
      </c>
      <c r="F55" s="23">
        <v>5</v>
      </c>
      <c r="G55" s="74">
        <f>D55*E55*F55</f>
        <v>0</v>
      </c>
    </row>
    <row r="56" spans="1:7" ht="12.75">
      <c r="A56" s="75"/>
      <c r="B56" s="73"/>
      <c r="C56" s="73" t="s">
        <v>80</v>
      </c>
      <c r="D56" s="23">
        <v>4</v>
      </c>
      <c r="E56" s="23">
        <v>0</v>
      </c>
      <c r="F56" s="23">
        <v>5</v>
      </c>
      <c r="G56" s="74">
        <f>D56*E56*F56</f>
        <v>0</v>
      </c>
    </row>
    <row r="57" spans="1:7" ht="12.75">
      <c r="A57" s="75"/>
      <c r="B57" s="73" t="s">
        <v>75</v>
      </c>
      <c r="C57" s="73" t="s">
        <v>105</v>
      </c>
      <c r="D57" s="23">
        <v>8</v>
      </c>
      <c r="E57" s="23">
        <v>0</v>
      </c>
      <c r="F57" s="23">
        <v>1</v>
      </c>
      <c r="G57" s="74">
        <f>D57*E57*F57</f>
        <v>0</v>
      </c>
    </row>
    <row r="58" spans="1:7" ht="12.75">
      <c r="A58" s="75"/>
      <c r="B58" s="73" t="s">
        <v>77</v>
      </c>
      <c r="C58" s="73" t="s">
        <v>88</v>
      </c>
      <c r="D58" s="23">
        <v>6</v>
      </c>
      <c r="E58" s="23">
        <v>0</v>
      </c>
      <c r="F58" s="23">
        <v>1</v>
      </c>
      <c r="G58" s="74">
        <f>D58*E58*F58</f>
        <v>0</v>
      </c>
    </row>
    <row r="59" spans="1:7" ht="12.75">
      <c r="A59" s="76" t="s">
        <v>4</v>
      </c>
      <c r="B59" s="77"/>
      <c r="C59" s="77"/>
      <c r="D59" s="77"/>
      <c r="E59" s="77"/>
      <c r="F59" s="77"/>
      <c r="G59" s="78">
        <f>SUM(G55:G58)</f>
        <v>0</v>
      </c>
    </row>
    <row r="61" spans="1:7" ht="12.75">
      <c r="A61" s="79" t="s">
        <v>211</v>
      </c>
      <c r="B61" s="80" t="s">
        <v>68</v>
      </c>
      <c r="C61" s="80" t="s">
        <v>70</v>
      </c>
      <c r="D61" s="80" t="s">
        <v>67</v>
      </c>
      <c r="E61" s="80" t="s">
        <v>73</v>
      </c>
      <c r="F61" s="80" t="s">
        <v>68</v>
      </c>
      <c r="G61" s="81" t="s">
        <v>69</v>
      </c>
    </row>
    <row r="62" spans="1:7" ht="12.75">
      <c r="A62" s="72" t="s">
        <v>106</v>
      </c>
      <c r="B62" s="73" t="s">
        <v>79</v>
      </c>
      <c r="C62" s="73" t="s">
        <v>76</v>
      </c>
      <c r="D62" s="23">
        <v>4</v>
      </c>
      <c r="E62" s="23">
        <v>0</v>
      </c>
      <c r="F62" s="23">
        <v>5</v>
      </c>
      <c r="G62" s="74">
        <f>D62*E62*F62</f>
        <v>0</v>
      </c>
    </row>
    <row r="63" spans="1:7" ht="12.75">
      <c r="A63" s="75"/>
      <c r="B63" s="73"/>
      <c r="C63" s="73" t="s">
        <v>88</v>
      </c>
      <c r="D63" s="23">
        <v>6</v>
      </c>
      <c r="E63" s="23">
        <v>0</v>
      </c>
      <c r="F63" s="23">
        <v>5</v>
      </c>
      <c r="G63" s="74">
        <f>D63*E63*F63</f>
        <v>0</v>
      </c>
    </row>
    <row r="64" spans="1:7" ht="12.75">
      <c r="A64" s="75"/>
      <c r="B64" s="73" t="s">
        <v>75</v>
      </c>
      <c r="C64" s="73" t="s">
        <v>105</v>
      </c>
      <c r="D64" s="23">
        <v>8</v>
      </c>
      <c r="E64" s="23">
        <v>0</v>
      </c>
      <c r="F64" s="23">
        <v>1</v>
      </c>
      <c r="G64" s="74">
        <f>D64*E64*F64</f>
        <v>0</v>
      </c>
    </row>
    <row r="65" spans="1:7" ht="12.75">
      <c r="A65" s="75"/>
      <c r="B65" s="73" t="s">
        <v>77</v>
      </c>
      <c r="C65" s="73" t="s">
        <v>88</v>
      </c>
      <c r="D65" s="23">
        <v>6</v>
      </c>
      <c r="E65" s="23">
        <v>0</v>
      </c>
      <c r="F65" s="23">
        <v>1</v>
      </c>
      <c r="G65" s="74">
        <f>D65*E65*F65</f>
        <v>0</v>
      </c>
    </row>
    <row r="66" spans="1:7" ht="12.75">
      <c r="A66" s="76" t="s">
        <v>4</v>
      </c>
      <c r="B66" s="77"/>
      <c r="C66" s="77"/>
      <c r="D66" s="77"/>
      <c r="E66" s="77"/>
      <c r="F66" s="77"/>
      <c r="G66" s="78">
        <f>SUM(G62:G65)</f>
        <v>0</v>
      </c>
    </row>
    <row r="67" spans="1:7" ht="12.75">
      <c r="A67" s="141"/>
      <c r="B67" s="25"/>
      <c r="C67" s="25"/>
      <c r="D67" s="25"/>
      <c r="E67" s="25"/>
      <c r="F67" s="25"/>
      <c r="G67" s="23"/>
    </row>
    <row r="68" spans="1:7" ht="12.75">
      <c r="A68" s="141" t="s">
        <v>67</v>
      </c>
      <c r="B68" s="25"/>
      <c r="C68" s="25"/>
      <c r="D68" s="25"/>
      <c r="E68" s="25"/>
      <c r="F68" s="25"/>
      <c r="G68" s="23">
        <f>(G59*37)+(G66*15)</f>
        <v>0</v>
      </c>
    </row>
    <row r="69" spans="1:7" ht="12.75">
      <c r="A69" s="141" t="s">
        <v>108</v>
      </c>
      <c r="B69" s="25"/>
      <c r="C69" s="25"/>
      <c r="D69" s="25"/>
      <c r="E69" s="25"/>
      <c r="F69" s="25"/>
      <c r="G69" s="106">
        <f>G68/52</f>
        <v>0</v>
      </c>
    </row>
    <row r="70" spans="1:7" ht="12.75">
      <c r="A70" s="141"/>
      <c r="B70" s="25"/>
      <c r="C70" s="25"/>
      <c r="D70" s="25"/>
      <c r="E70" s="25"/>
      <c r="F70" s="25"/>
      <c r="G70" s="23"/>
    </row>
    <row r="71" spans="1:7" ht="12.75">
      <c r="A71" s="79" t="s">
        <v>208</v>
      </c>
      <c r="B71" s="80" t="s">
        <v>68</v>
      </c>
      <c r="C71" s="80" t="s">
        <v>70</v>
      </c>
      <c r="D71" s="80" t="s">
        <v>67</v>
      </c>
      <c r="E71" s="80" t="s">
        <v>73</v>
      </c>
      <c r="F71" s="80" t="s">
        <v>68</v>
      </c>
      <c r="G71" s="81" t="s">
        <v>69</v>
      </c>
    </row>
    <row r="72" spans="1:7" ht="12.75">
      <c r="A72" s="72" t="s">
        <v>107</v>
      </c>
      <c r="B72" s="73" t="s">
        <v>79</v>
      </c>
      <c r="C72" s="73" t="s">
        <v>89</v>
      </c>
      <c r="D72" s="23">
        <v>5</v>
      </c>
      <c r="E72" s="23">
        <v>1</v>
      </c>
      <c r="F72" s="23">
        <v>5</v>
      </c>
      <c r="G72" s="74">
        <f>D72*E72*F72</f>
        <v>25</v>
      </c>
    </row>
    <row r="73" spans="1:7" ht="12.75">
      <c r="A73" s="75"/>
      <c r="B73" s="73"/>
      <c r="C73" s="73" t="s">
        <v>80</v>
      </c>
      <c r="D73" s="23">
        <v>4</v>
      </c>
      <c r="E73" s="23">
        <v>1</v>
      </c>
      <c r="F73" s="23">
        <v>5</v>
      </c>
      <c r="G73" s="74">
        <f>D73*E73*F73</f>
        <v>20</v>
      </c>
    </row>
    <row r="74" spans="1:7" ht="12.75">
      <c r="A74" s="75"/>
      <c r="B74" s="73" t="s">
        <v>75</v>
      </c>
      <c r="C74" s="73" t="s">
        <v>105</v>
      </c>
      <c r="D74" s="23">
        <v>8</v>
      </c>
      <c r="E74" s="23">
        <v>1</v>
      </c>
      <c r="F74" s="23">
        <v>1</v>
      </c>
      <c r="G74" s="74">
        <f>D74*E74*F74</f>
        <v>8</v>
      </c>
    </row>
    <row r="75" spans="1:7" ht="12.75">
      <c r="A75" s="75"/>
      <c r="B75" s="73" t="s">
        <v>77</v>
      </c>
      <c r="C75" s="73" t="s">
        <v>88</v>
      </c>
      <c r="D75" s="23">
        <v>6</v>
      </c>
      <c r="E75" s="23">
        <v>1</v>
      </c>
      <c r="F75" s="23">
        <v>1</v>
      </c>
      <c r="G75" s="74">
        <f>D75*E75*F75</f>
        <v>6</v>
      </c>
    </row>
    <row r="76" spans="1:7" ht="12.75">
      <c r="A76" s="76" t="s">
        <v>4</v>
      </c>
      <c r="B76" s="77"/>
      <c r="C76" s="77"/>
      <c r="D76" s="77"/>
      <c r="E76" s="77"/>
      <c r="F76" s="77"/>
      <c r="G76" s="78">
        <f>SUM(G72:G75)</f>
        <v>59</v>
      </c>
    </row>
    <row r="78" spans="1:7" ht="12.75">
      <c r="A78" s="79" t="s">
        <v>209</v>
      </c>
      <c r="B78" s="80" t="s">
        <v>68</v>
      </c>
      <c r="C78" s="80" t="s">
        <v>70</v>
      </c>
      <c r="D78" s="80" t="s">
        <v>67</v>
      </c>
      <c r="E78" s="80" t="s">
        <v>73</v>
      </c>
      <c r="F78" s="80" t="s">
        <v>68</v>
      </c>
      <c r="G78" s="81" t="s">
        <v>69</v>
      </c>
    </row>
    <row r="79" spans="1:7" ht="12.75">
      <c r="A79" s="72" t="s">
        <v>106</v>
      </c>
      <c r="B79" s="73" t="s">
        <v>79</v>
      </c>
      <c r="C79" s="73" t="s">
        <v>76</v>
      </c>
      <c r="D79" s="23">
        <v>4</v>
      </c>
      <c r="E79" s="23">
        <v>1</v>
      </c>
      <c r="F79" s="23">
        <v>5</v>
      </c>
      <c r="G79" s="74">
        <f>D79*E79*F79</f>
        <v>20</v>
      </c>
    </row>
    <row r="80" spans="1:7" ht="12.75">
      <c r="A80" s="75"/>
      <c r="B80" s="73"/>
      <c r="C80" s="73" t="s">
        <v>88</v>
      </c>
      <c r="D80" s="23">
        <v>6</v>
      </c>
      <c r="E80" s="23">
        <v>1</v>
      </c>
      <c r="F80" s="23">
        <v>5</v>
      </c>
      <c r="G80" s="74">
        <f>D80*E80*F80</f>
        <v>30</v>
      </c>
    </row>
    <row r="81" spans="1:7" ht="12.75">
      <c r="A81" s="75"/>
      <c r="B81" s="73" t="s">
        <v>75</v>
      </c>
      <c r="C81" s="73" t="s">
        <v>105</v>
      </c>
      <c r="D81" s="23">
        <v>8</v>
      </c>
      <c r="E81" s="23">
        <v>1</v>
      </c>
      <c r="F81" s="23">
        <v>1</v>
      </c>
      <c r="G81" s="74">
        <f>D81*E81*F81</f>
        <v>8</v>
      </c>
    </row>
    <row r="82" spans="1:7" ht="12.75">
      <c r="A82" s="75"/>
      <c r="B82" s="73" t="s">
        <v>77</v>
      </c>
      <c r="C82" s="73" t="s">
        <v>88</v>
      </c>
      <c r="D82" s="23">
        <v>6</v>
      </c>
      <c r="E82" s="23">
        <v>1</v>
      </c>
      <c r="F82" s="23">
        <v>1</v>
      </c>
      <c r="G82" s="74">
        <f>D82*E82*F82</f>
        <v>6</v>
      </c>
    </row>
    <row r="83" spans="1:7" ht="12.75">
      <c r="A83" s="76" t="s">
        <v>4</v>
      </c>
      <c r="B83" s="77"/>
      <c r="C83" s="77"/>
      <c r="D83" s="77"/>
      <c r="E83" s="77"/>
      <c r="F83" s="77"/>
      <c r="G83" s="78">
        <f>SUM(G79:G82)</f>
        <v>64</v>
      </c>
    </row>
    <row r="85" spans="1:7" ht="12.75">
      <c r="A85" t="s">
        <v>67</v>
      </c>
      <c r="G85" s="154">
        <f>(G76*37)+(G83*15)</f>
        <v>3143</v>
      </c>
    </row>
    <row r="86" spans="1:7" ht="12.75">
      <c r="A86" t="s">
        <v>108</v>
      </c>
      <c r="G86" s="155">
        <f>G85/52</f>
        <v>60.44230769230769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3">
      <selection activeCell="J46" sqref="J46"/>
    </sheetView>
  </sheetViews>
  <sheetFormatPr defaultColWidth="9.140625" defaultRowHeight="12.75"/>
  <cols>
    <col min="1" max="2" width="18.140625" style="0" customWidth="1"/>
    <col min="3" max="3" width="12.140625" style="0" customWidth="1"/>
    <col min="4" max="5" width="17.421875" style="0" customWidth="1"/>
    <col min="6" max="6" width="14.7109375" style="0" customWidth="1"/>
    <col min="7" max="7" width="15.421875" style="0" customWidth="1"/>
  </cols>
  <sheetData>
    <row r="1" spans="1:5" ht="12.75">
      <c r="A1" s="9" t="s">
        <v>95</v>
      </c>
      <c r="B1" s="9"/>
      <c r="C1" s="9"/>
      <c r="D1" s="9"/>
      <c r="E1" s="9"/>
    </row>
    <row r="3" spans="1:7" ht="12.75">
      <c r="A3" s="79" t="s">
        <v>174</v>
      </c>
      <c r="B3" s="80" t="s">
        <v>68</v>
      </c>
      <c r="C3" s="80" t="s">
        <v>70</v>
      </c>
      <c r="D3" s="80" t="s">
        <v>67</v>
      </c>
      <c r="E3" s="80" t="s">
        <v>73</v>
      </c>
      <c r="F3" s="80" t="s">
        <v>68</v>
      </c>
      <c r="G3" s="81" t="s">
        <v>69</v>
      </c>
    </row>
    <row r="4" spans="1:7" ht="12.75">
      <c r="A4" s="72"/>
      <c r="B4" s="73" t="s">
        <v>79</v>
      </c>
      <c r="C4" s="73" t="s">
        <v>109</v>
      </c>
      <c r="D4" s="23">
        <v>3.5</v>
      </c>
      <c r="E4" s="23">
        <v>0</v>
      </c>
      <c r="F4" s="23">
        <v>5</v>
      </c>
      <c r="G4" s="74">
        <f>D4*E4*F4</f>
        <v>0</v>
      </c>
    </row>
    <row r="5" spans="1:7" ht="12.75">
      <c r="A5" s="75"/>
      <c r="B5" s="73"/>
      <c r="C5" s="73" t="s">
        <v>76</v>
      </c>
      <c r="D5" s="23">
        <v>4</v>
      </c>
      <c r="E5" s="23">
        <v>0</v>
      </c>
      <c r="F5" s="23">
        <v>5</v>
      </c>
      <c r="G5" s="74">
        <f aca="true" t="shared" si="0" ref="G5:G14">D5*E5*F5</f>
        <v>0</v>
      </c>
    </row>
    <row r="6" spans="1:7" ht="12.75">
      <c r="A6" s="75"/>
      <c r="B6" s="73"/>
      <c r="C6" s="73" t="s">
        <v>71</v>
      </c>
      <c r="D6" s="23">
        <v>3</v>
      </c>
      <c r="E6" s="23">
        <v>0</v>
      </c>
      <c r="F6" s="23">
        <v>5</v>
      </c>
      <c r="G6" s="74">
        <f t="shared" si="0"/>
        <v>0</v>
      </c>
    </row>
    <row r="7" spans="1:7" ht="12.75">
      <c r="A7" s="75"/>
      <c r="B7" s="73"/>
      <c r="C7" s="73" t="s">
        <v>72</v>
      </c>
      <c r="D7" s="23">
        <v>3</v>
      </c>
      <c r="E7" s="23">
        <v>0</v>
      </c>
      <c r="F7" s="23">
        <v>5</v>
      </c>
      <c r="G7" s="74">
        <f t="shared" si="0"/>
        <v>0</v>
      </c>
    </row>
    <row r="8" spans="1:7" ht="12.75">
      <c r="A8" s="75"/>
      <c r="B8" s="73"/>
      <c r="C8" s="73" t="s">
        <v>74</v>
      </c>
      <c r="D8" s="23">
        <v>3</v>
      </c>
      <c r="E8" s="23">
        <v>0</v>
      </c>
      <c r="F8" s="23">
        <v>5</v>
      </c>
      <c r="G8" s="74">
        <f t="shared" si="0"/>
        <v>0</v>
      </c>
    </row>
    <row r="9" spans="1:7" ht="12.75">
      <c r="A9" s="75"/>
      <c r="B9" s="73" t="s">
        <v>75</v>
      </c>
      <c r="C9" s="73" t="s">
        <v>212</v>
      </c>
      <c r="D9" s="23">
        <v>5.5</v>
      </c>
      <c r="E9" s="23">
        <v>0</v>
      </c>
      <c r="F9" s="23">
        <v>1</v>
      </c>
      <c r="G9" s="74">
        <f t="shared" si="0"/>
        <v>0</v>
      </c>
    </row>
    <row r="10" spans="1:7" ht="12.75">
      <c r="A10" s="75"/>
      <c r="B10" s="23"/>
      <c r="C10" s="73" t="s">
        <v>71</v>
      </c>
      <c r="D10" s="23">
        <v>3</v>
      </c>
      <c r="E10" s="23">
        <v>0</v>
      </c>
      <c r="F10" s="23">
        <v>1</v>
      </c>
      <c r="G10" s="74">
        <f t="shared" si="0"/>
        <v>0</v>
      </c>
    </row>
    <row r="11" spans="1:7" ht="12.75">
      <c r="A11" s="75"/>
      <c r="B11" s="23"/>
      <c r="C11" s="73" t="s">
        <v>72</v>
      </c>
      <c r="D11" s="23">
        <v>3</v>
      </c>
      <c r="E11" s="23">
        <v>0</v>
      </c>
      <c r="F11" s="23">
        <v>1</v>
      </c>
      <c r="G11" s="74">
        <f t="shared" si="0"/>
        <v>0</v>
      </c>
    </row>
    <row r="12" spans="1:7" ht="12.75">
      <c r="A12" s="75"/>
      <c r="B12" s="73" t="s">
        <v>77</v>
      </c>
      <c r="C12" s="73" t="s">
        <v>212</v>
      </c>
      <c r="D12" s="23">
        <v>5.5</v>
      </c>
      <c r="E12" s="23">
        <v>0</v>
      </c>
      <c r="F12" s="23">
        <v>1</v>
      </c>
      <c r="G12" s="74">
        <f t="shared" si="0"/>
        <v>0</v>
      </c>
    </row>
    <row r="13" spans="1:7" ht="12.75">
      <c r="A13" s="75"/>
      <c r="B13" s="73"/>
      <c r="C13" s="73" t="s">
        <v>71</v>
      </c>
      <c r="D13" s="23">
        <v>3</v>
      </c>
      <c r="E13" s="23">
        <v>0</v>
      </c>
      <c r="F13" s="23">
        <v>1</v>
      </c>
      <c r="G13" s="74">
        <f t="shared" si="0"/>
        <v>0</v>
      </c>
    </row>
    <row r="14" spans="1:7" ht="12.75">
      <c r="A14" s="75"/>
      <c r="B14" s="73"/>
      <c r="C14" s="73" t="s">
        <v>72</v>
      </c>
      <c r="D14" s="23">
        <v>3</v>
      </c>
      <c r="E14" s="23">
        <v>0</v>
      </c>
      <c r="F14" s="23">
        <v>1</v>
      </c>
      <c r="G14" s="74">
        <f t="shared" si="0"/>
        <v>0</v>
      </c>
    </row>
    <row r="15" spans="1:7" ht="12.75">
      <c r="A15" s="76" t="s">
        <v>4</v>
      </c>
      <c r="B15" s="77"/>
      <c r="C15" s="77"/>
      <c r="D15" s="77"/>
      <c r="E15" s="77"/>
      <c r="F15" s="77"/>
      <c r="G15" s="78">
        <f>SUM(G4:G14)</f>
        <v>0</v>
      </c>
    </row>
    <row r="17" spans="1:7" ht="12.75">
      <c r="A17" s="79" t="s">
        <v>110</v>
      </c>
      <c r="B17" s="80" t="s">
        <v>68</v>
      </c>
      <c r="C17" s="80" t="s">
        <v>70</v>
      </c>
      <c r="D17" s="80" t="s">
        <v>67</v>
      </c>
      <c r="E17" s="80" t="s">
        <v>73</v>
      </c>
      <c r="F17" s="80" t="s">
        <v>68</v>
      </c>
      <c r="G17" s="81" t="s">
        <v>69</v>
      </c>
    </row>
    <row r="18" spans="1:7" ht="12.75">
      <c r="A18" s="72" t="s">
        <v>107</v>
      </c>
      <c r="B18" s="73" t="s">
        <v>79</v>
      </c>
      <c r="C18" s="73" t="s">
        <v>109</v>
      </c>
      <c r="D18" s="23">
        <v>3.5</v>
      </c>
      <c r="E18" s="23">
        <v>2</v>
      </c>
      <c r="F18" s="23">
        <v>5</v>
      </c>
      <c r="G18" s="74">
        <f>D18*E18*F18</f>
        <v>35</v>
      </c>
    </row>
    <row r="19" spans="1:7" ht="12.75">
      <c r="A19" s="75"/>
      <c r="B19" s="73"/>
      <c r="C19" s="73" t="s">
        <v>76</v>
      </c>
      <c r="D19" s="23">
        <v>4</v>
      </c>
      <c r="E19" s="23">
        <v>2</v>
      </c>
      <c r="F19" s="23">
        <v>5</v>
      </c>
      <c r="G19" s="74">
        <f aca="true" t="shared" si="1" ref="G19:G28">D19*E19*F19</f>
        <v>40</v>
      </c>
    </row>
    <row r="20" spans="1:7" ht="12.75">
      <c r="A20" s="75"/>
      <c r="B20" s="73"/>
      <c r="C20" s="73" t="s">
        <v>71</v>
      </c>
      <c r="D20" s="23">
        <v>3</v>
      </c>
      <c r="E20" s="23">
        <v>1</v>
      </c>
      <c r="F20" s="23">
        <v>5</v>
      </c>
      <c r="G20" s="74">
        <f t="shared" si="1"/>
        <v>15</v>
      </c>
    </row>
    <row r="21" spans="1:7" ht="12.75">
      <c r="A21" s="75"/>
      <c r="B21" s="73"/>
      <c r="C21" s="73" t="s">
        <v>72</v>
      </c>
      <c r="D21" s="23">
        <v>3</v>
      </c>
      <c r="E21" s="23">
        <v>2</v>
      </c>
      <c r="F21" s="23">
        <v>5</v>
      </c>
      <c r="G21" s="74">
        <f t="shared" si="1"/>
        <v>30</v>
      </c>
    </row>
    <row r="22" spans="1:7" ht="12.75">
      <c r="A22" s="75"/>
      <c r="B22" s="73"/>
      <c r="C22" s="73" t="s">
        <v>74</v>
      </c>
      <c r="D22" s="23">
        <v>3</v>
      </c>
      <c r="E22" s="23">
        <v>3</v>
      </c>
      <c r="F22" s="23">
        <v>5</v>
      </c>
      <c r="G22" s="74">
        <f t="shared" si="1"/>
        <v>45</v>
      </c>
    </row>
    <row r="23" spans="1:7" ht="12.75">
      <c r="A23" s="75"/>
      <c r="B23" s="73" t="s">
        <v>75</v>
      </c>
      <c r="C23" s="73" t="s">
        <v>212</v>
      </c>
      <c r="D23" s="23">
        <v>5.5</v>
      </c>
      <c r="E23" s="23">
        <v>2</v>
      </c>
      <c r="F23" s="23">
        <v>1</v>
      </c>
      <c r="G23" s="74">
        <f t="shared" si="1"/>
        <v>11</v>
      </c>
    </row>
    <row r="24" spans="1:7" ht="12.75">
      <c r="A24" s="75"/>
      <c r="B24" s="23"/>
      <c r="C24" s="73" t="s">
        <v>78</v>
      </c>
      <c r="D24" s="23">
        <v>5</v>
      </c>
      <c r="E24" s="23">
        <v>3</v>
      </c>
      <c r="F24" s="23">
        <v>1</v>
      </c>
      <c r="G24" s="74">
        <f t="shared" si="1"/>
        <v>15</v>
      </c>
    </row>
    <row r="25" spans="1:7" ht="12.75">
      <c r="A25" s="75"/>
      <c r="B25" s="23"/>
      <c r="C25" s="73" t="s">
        <v>213</v>
      </c>
      <c r="D25" s="23">
        <v>1</v>
      </c>
      <c r="E25" s="23">
        <v>1</v>
      </c>
      <c r="F25" s="23">
        <v>1</v>
      </c>
      <c r="G25" s="74">
        <f t="shared" si="1"/>
        <v>1</v>
      </c>
    </row>
    <row r="26" spans="1:7" ht="12.75">
      <c r="A26" s="75"/>
      <c r="B26" s="73" t="s">
        <v>77</v>
      </c>
      <c r="C26" s="73" t="s">
        <v>212</v>
      </c>
      <c r="D26" s="23">
        <v>5.5</v>
      </c>
      <c r="E26" s="23">
        <v>2</v>
      </c>
      <c r="F26" s="23">
        <v>1</v>
      </c>
      <c r="G26" s="74">
        <f t="shared" si="1"/>
        <v>11</v>
      </c>
    </row>
    <row r="27" spans="1:7" ht="12.75">
      <c r="A27" s="75"/>
      <c r="B27" s="73"/>
      <c r="C27" s="73" t="s">
        <v>78</v>
      </c>
      <c r="D27" s="23">
        <v>5</v>
      </c>
      <c r="E27" s="23">
        <v>3</v>
      </c>
      <c r="F27" s="23">
        <v>1</v>
      </c>
      <c r="G27" s="74">
        <f t="shared" si="1"/>
        <v>15</v>
      </c>
    </row>
    <row r="28" spans="1:7" ht="12.75">
      <c r="A28" s="75"/>
      <c r="B28" s="73"/>
      <c r="C28" s="73" t="s">
        <v>213</v>
      </c>
      <c r="D28" s="23">
        <v>1</v>
      </c>
      <c r="E28" s="23">
        <v>1</v>
      </c>
      <c r="F28" s="23">
        <v>1</v>
      </c>
      <c r="G28" s="74">
        <f t="shared" si="1"/>
        <v>1</v>
      </c>
    </row>
    <row r="29" spans="1:7" ht="12.75">
      <c r="A29" s="76" t="s">
        <v>4</v>
      </c>
      <c r="B29" s="77"/>
      <c r="C29" s="77"/>
      <c r="D29" s="77"/>
      <c r="E29" s="77"/>
      <c r="F29" s="77"/>
      <c r="G29" s="78">
        <f>SUM(G18:G28)</f>
        <v>219</v>
      </c>
    </row>
    <row r="31" spans="1:7" ht="12.75">
      <c r="A31" s="79" t="s">
        <v>111</v>
      </c>
      <c r="B31" s="80" t="s">
        <v>68</v>
      </c>
      <c r="C31" s="80" t="s">
        <v>70</v>
      </c>
      <c r="D31" s="80" t="s">
        <v>67</v>
      </c>
      <c r="E31" s="80" t="s">
        <v>73</v>
      </c>
      <c r="F31" s="80" t="s">
        <v>68</v>
      </c>
      <c r="G31" s="81" t="s">
        <v>69</v>
      </c>
    </row>
    <row r="32" spans="1:7" ht="12.75">
      <c r="A32" s="72" t="s">
        <v>106</v>
      </c>
      <c r="B32" s="73" t="s">
        <v>79</v>
      </c>
      <c r="C32" s="73" t="s">
        <v>109</v>
      </c>
      <c r="D32" s="23">
        <v>3.5</v>
      </c>
      <c r="E32" s="23">
        <v>2</v>
      </c>
      <c r="F32" s="23">
        <v>5</v>
      </c>
      <c r="G32" s="74">
        <f>D32*E32*F32</f>
        <v>35</v>
      </c>
    </row>
    <row r="33" spans="1:7" ht="12.75">
      <c r="A33" s="75"/>
      <c r="B33" s="73"/>
      <c r="C33" s="73" t="s">
        <v>76</v>
      </c>
      <c r="D33" s="23">
        <v>4</v>
      </c>
      <c r="E33" s="23">
        <v>2</v>
      </c>
      <c r="F33" s="23">
        <v>5</v>
      </c>
      <c r="G33" s="74">
        <f aca="true" t="shared" si="2" ref="G33:G42">D33*E33*F33</f>
        <v>40</v>
      </c>
    </row>
    <row r="34" spans="1:7" ht="12.75">
      <c r="A34" s="75"/>
      <c r="B34" s="73"/>
      <c r="C34" s="73" t="s">
        <v>78</v>
      </c>
      <c r="D34" s="23">
        <v>5</v>
      </c>
      <c r="E34" s="23">
        <v>3</v>
      </c>
      <c r="F34" s="23">
        <v>5</v>
      </c>
      <c r="G34" s="74">
        <f t="shared" si="2"/>
        <v>75</v>
      </c>
    </row>
    <row r="35" spans="1:7" ht="12.75">
      <c r="A35" s="75"/>
      <c r="B35" s="73"/>
      <c r="C35" s="73" t="s">
        <v>112</v>
      </c>
      <c r="D35" s="23">
        <v>2</v>
      </c>
      <c r="E35" s="23">
        <v>2</v>
      </c>
      <c r="F35" s="23">
        <v>5</v>
      </c>
      <c r="G35" s="74">
        <f t="shared" si="2"/>
        <v>20</v>
      </c>
    </row>
    <row r="36" spans="1:7" ht="12.75">
      <c r="A36" s="75"/>
      <c r="B36" s="73"/>
      <c r="C36" s="73" t="s">
        <v>113</v>
      </c>
      <c r="D36" s="23">
        <v>3</v>
      </c>
      <c r="E36" s="23">
        <v>2</v>
      </c>
      <c r="F36" s="23">
        <v>5</v>
      </c>
      <c r="G36" s="74">
        <f t="shared" si="2"/>
        <v>30</v>
      </c>
    </row>
    <row r="37" spans="1:7" ht="12.75">
      <c r="A37" s="75"/>
      <c r="B37" s="73" t="s">
        <v>75</v>
      </c>
      <c r="C37" s="73" t="s">
        <v>212</v>
      </c>
      <c r="D37" s="23">
        <v>5.5</v>
      </c>
      <c r="E37" s="23">
        <v>2</v>
      </c>
      <c r="F37" s="23">
        <v>1</v>
      </c>
      <c r="G37" s="74">
        <f t="shared" si="2"/>
        <v>11</v>
      </c>
    </row>
    <row r="38" spans="1:7" ht="12.75">
      <c r="A38" s="75"/>
      <c r="B38" s="23"/>
      <c r="C38" s="73" t="s">
        <v>78</v>
      </c>
      <c r="D38" s="23">
        <v>5</v>
      </c>
      <c r="E38" s="23">
        <v>3</v>
      </c>
      <c r="F38" s="23">
        <v>1</v>
      </c>
      <c r="G38" s="74">
        <f t="shared" si="2"/>
        <v>15</v>
      </c>
    </row>
    <row r="39" spans="1:7" ht="12.75">
      <c r="A39" s="75"/>
      <c r="B39" s="23"/>
      <c r="C39" s="73" t="s">
        <v>213</v>
      </c>
      <c r="D39" s="23">
        <v>2</v>
      </c>
      <c r="E39" s="23">
        <v>1</v>
      </c>
      <c r="F39" s="23">
        <v>1</v>
      </c>
      <c r="G39" s="74">
        <f t="shared" si="2"/>
        <v>2</v>
      </c>
    </row>
    <row r="40" spans="1:7" ht="12.75">
      <c r="A40" s="75"/>
      <c r="B40" s="73" t="s">
        <v>77</v>
      </c>
      <c r="C40" s="73" t="s">
        <v>212</v>
      </c>
      <c r="D40" s="23">
        <v>5.5</v>
      </c>
      <c r="E40" s="23">
        <v>2</v>
      </c>
      <c r="F40" s="23">
        <v>1</v>
      </c>
      <c r="G40" s="74">
        <f t="shared" si="2"/>
        <v>11</v>
      </c>
    </row>
    <row r="41" spans="1:7" ht="12.75">
      <c r="A41" s="75"/>
      <c r="B41" s="73"/>
      <c r="C41" s="73" t="s">
        <v>78</v>
      </c>
      <c r="D41" s="23">
        <v>2</v>
      </c>
      <c r="E41" s="23">
        <v>3</v>
      </c>
      <c r="F41" s="23">
        <v>1</v>
      </c>
      <c r="G41" s="74">
        <f t="shared" si="2"/>
        <v>6</v>
      </c>
    </row>
    <row r="42" spans="1:7" ht="12.75">
      <c r="A42" s="75"/>
      <c r="B42" s="73"/>
      <c r="C42" s="73" t="s">
        <v>213</v>
      </c>
      <c r="D42" s="23">
        <v>1</v>
      </c>
      <c r="E42" s="23">
        <v>1</v>
      </c>
      <c r="F42" s="23">
        <v>1</v>
      </c>
      <c r="G42" s="74">
        <f t="shared" si="2"/>
        <v>1</v>
      </c>
    </row>
    <row r="43" spans="1:7" ht="12.75">
      <c r="A43" s="76" t="s">
        <v>4</v>
      </c>
      <c r="B43" s="77"/>
      <c r="C43" s="77"/>
      <c r="D43" s="77"/>
      <c r="E43" s="77"/>
      <c r="F43" s="77"/>
      <c r="G43" s="78">
        <f>SUM(G32:G42)</f>
        <v>246</v>
      </c>
    </row>
    <row r="45" spans="1:7" ht="12.75">
      <c r="A45" t="s">
        <v>67</v>
      </c>
      <c r="G45" s="107">
        <f>(G29*37)+(G43*15)</f>
        <v>11793</v>
      </c>
    </row>
    <row r="46" spans="1:7" ht="12.75">
      <c r="A46" t="s">
        <v>114</v>
      </c>
      <c r="G46" s="108">
        <f>G45/52</f>
        <v>226.78846153846155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"/>
  <sheetViews>
    <sheetView zoomScale="89" zoomScaleNormal="89" zoomScalePageLayoutView="0" workbookViewId="0" topLeftCell="A43">
      <selection activeCell="A1" sqref="A1"/>
    </sheetView>
  </sheetViews>
  <sheetFormatPr defaultColWidth="9.140625" defaultRowHeight="12.75"/>
  <cols>
    <col min="1" max="1" width="50.7109375" style="0" customWidth="1"/>
    <col min="2" max="5" width="15.7109375" style="1" customWidth="1"/>
  </cols>
  <sheetData>
    <row r="1" ht="15.75">
      <c r="A1" s="9" t="s">
        <v>254</v>
      </c>
    </row>
    <row r="2" spans="1:5" ht="15.75">
      <c r="A2" s="226"/>
      <c r="B2" s="237"/>
      <c r="C2" s="233" t="s">
        <v>289</v>
      </c>
      <c r="D2" s="237"/>
      <c r="E2" s="237"/>
    </row>
    <row r="3" spans="1:5" ht="15.75">
      <c r="A3" s="231" t="s">
        <v>0</v>
      </c>
      <c r="B3" s="232" t="s">
        <v>11</v>
      </c>
      <c r="C3" s="232" t="s">
        <v>221</v>
      </c>
      <c r="D3" s="232" t="s">
        <v>222</v>
      </c>
      <c r="E3" s="232" t="s">
        <v>4</v>
      </c>
    </row>
    <row r="4" ht="15.75">
      <c r="A4" s="2" t="s">
        <v>287</v>
      </c>
    </row>
    <row r="5" spans="1:5" ht="15.75">
      <c r="A5" s="1" t="s">
        <v>2</v>
      </c>
      <c r="B5" s="3"/>
      <c r="C5" s="3">
        <v>427508</v>
      </c>
      <c r="D5" s="3">
        <v>174085</v>
      </c>
      <c r="E5" s="3">
        <f>B5+C5+D5</f>
        <v>601593</v>
      </c>
    </row>
    <row r="6" spans="1:5" ht="15.75">
      <c r="A6" s="1"/>
      <c r="B6" s="3"/>
      <c r="E6" s="3">
        <f>B6+C6+D6</f>
        <v>0</v>
      </c>
    </row>
    <row r="7" spans="1:5" ht="15.75">
      <c r="A7" s="1" t="s">
        <v>3</v>
      </c>
      <c r="B7" s="5">
        <v>25000</v>
      </c>
      <c r="C7" s="5">
        <v>356923</v>
      </c>
      <c r="D7" s="5">
        <v>177854</v>
      </c>
      <c r="E7" s="5">
        <f>B7+C7+D7</f>
        <v>559777</v>
      </c>
    </row>
    <row r="8" spans="1:5" ht="15.75">
      <c r="A8" s="1" t="s">
        <v>4</v>
      </c>
      <c r="B8" s="4">
        <f>SUM(B5:B7)</f>
        <v>25000</v>
      </c>
      <c r="C8" s="4">
        <f>SUM(C5:C7)</f>
        <v>784431</v>
      </c>
      <c r="D8" s="4">
        <f>SUM(D5:D7)</f>
        <v>351939</v>
      </c>
      <c r="E8" s="4">
        <f>SUM(E5:E7)</f>
        <v>1161370</v>
      </c>
    </row>
    <row r="9" ht="15.75">
      <c r="A9" s="1"/>
    </row>
    <row r="10" ht="15.75">
      <c r="A10" s="2" t="s">
        <v>5</v>
      </c>
    </row>
    <row r="11" spans="1:5" ht="15.75">
      <c r="A11" s="1" t="s">
        <v>6</v>
      </c>
      <c r="B11" s="3"/>
      <c r="C11" s="3">
        <v>3500</v>
      </c>
      <c r="D11" s="181"/>
      <c r="E11" s="183">
        <f>B11+C11+D11</f>
        <v>3500</v>
      </c>
    </row>
    <row r="12" spans="1:5" ht="15.75">
      <c r="A12" s="1"/>
      <c r="B12" s="3"/>
      <c r="E12" s="183"/>
    </row>
    <row r="13" spans="1:5" ht="15.75">
      <c r="A13" s="1" t="s">
        <v>175</v>
      </c>
      <c r="B13" s="3"/>
      <c r="C13" s="1">
        <v>6000</v>
      </c>
      <c r="E13" s="183">
        <f aca="true" t="shared" si="0" ref="E13:E29">B13+C13+D13</f>
        <v>6000</v>
      </c>
    </row>
    <row r="14" spans="1:5" ht="15.75">
      <c r="A14" s="1"/>
      <c r="B14" s="3"/>
      <c r="E14" s="183"/>
    </row>
    <row r="15" spans="1:5" ht="15.75">
      <c r="A15" s="1" t="s">
        <v>87</v>
      </c>
      <c r="B15" s="3">
        <v>3000</v>
      </c>
      <c r="C15" s="181">
        <v>3500</v>
      </c>
      <c r="D15" s="181">
        <v>2000</v>
      </c>
      <c r="E15" s="183">
        <f t="shared" si="0"/>
        <v>8500</v>
      </c>
    </row>
    <row r="16" spans="1:5" ht="15.75">
      <c r="A16" s="1"/>
      <c r="B16" s="3"/>
      <c r="E16" s="183"/>
    </row>
    <row r="17" spans="1:5" ht="15.75">
      <c r="A17" s="1" t="s">
        <v>176</v>
      </c>
      <c r="B17" s="3">
        <v>25000</v>
      </c>
      <c r="C17" s="181">
        <v>32500</v>
      </c>
      <c r="E17" s="183">
        <f t="shared" si="0"/>
        <v>57500</v>
      </c>
    </row>
    <row r="18" spans="1:5" ht="15.75">
      <c r="A18" s="1"/>
      <c r="B18" s="3"/>
      <c r="E18" s="183"/>
    </row>
    <row r="19" spans="1:5" ht="15.75">
      <c r="A19" s="1" t="s">
        <v>244</v>
      </c>
      <c r="B19" s="3"/>
      <c r="C19" s="181">
        <v>3000</v>
      </c>
      <c r="D19" s="181">
        <v>10000</v>
      </c>
      <c r="E19" s="183">
        <f t="shared" si="0"/>
        <v>13000</v>
      </c>
    </row>
    <row r="20" spans="1:5" ht="15.75">
      <c r="A20" s="1"/>
      <c r="B20" s="3"/>
      <c r="E20" s="183"/>
    </row>
    <row r="21" spans="1:5" ht="15.75">
      <c r="A21" s="1" t="s">
        <v>177</v>
      </c>
      <c r="B21" s="3">
        <v>1000</v>
      </c>
      <c r="E21" s="183">
        <f t="shared" si="0"/>
        <v>1000</v>
      </c>
    </row>
    <row r="22" spans="1:5" ht="15.75">
      <c r="A22" s="1"/>
      <c r="B22" s="3"/>
      <c r="E22" s="183"/>
    </row>
    <row r="23" spans="1:5" ht="15.75">
      <c r="A23" s="1" t="s">
        <v>178</v>
      </c>
      <c r="B23" s="3"/>
      <c r="C23" s="181">
        <v>19396</v>
      </c>
      <c r="D23" s="181"/>
      <c r="E23" s="183">
        <f t="shared" si="0"/>
        <v>19396</v>
      </c>
    </row>
    <row r="24" spans="1:5" ht="15.75">
      <c r="A24" s="1"/>
      <c r="B24" s="3"/>
      <c r="E24" s="183"/>
    </row>
    <row r="25" spans="1:5" ht="15.75">
      <c r="A25" s="1" t="s">
        <v>179</v>
      </c>
      <c r="B25" s="3">
        <v>0</v>
      </c>
      <c r="C25" s="181"/>
      <c r="E25" s="183">
        <f t="shared" si="0"/>
        <v>0</v>
      </c>
    </row>
    <row r="26" spans="1:5" ht="15.75">
      <c r="A26" s="1"/>
      <c r="B26" s="3"/>
      <c r="E26" s="183"/>
    </row>
    <row r="27" spans="1:5" ht="15.75">
      <c r="A27" s="1" t="s">
        <v>180</v>
      </c>
      <c r="B27" s="3">
        <v>0</v>
      </c>
      <c r="C27" s="181"/>
      <c r="E27" s="183">
        <f t="shared" si="0"/>
        <v>0</v>
      </c>
    </row>
    <row r="28" spans="1:5" ht="15.75">
      <c r="A28" s="1"/>
      <c r="B28" s="3"/>
      <c r="E28" s="183"/>
    </row>
    <row r="29" spans="1:5" ht="15.75">
      <c r="A29" s="1" t="s">
        <v>181</v>
      </c>
      <c r="B29" s="5">
        <v>0</v>
      </c>
      <c r="C29" s="185">
        <v>45000</v>
      </c>
      <c r="D29" s="185"/>
      <c r="E29" s="189">
        <f t="shared" si="0"/>
        <v>45000</v>
      </c>
    </row>
    <row r="30" spans="1:5" ht="15.75">
      <c r="A30" s="1" t="s">
        <v>4</v>
      </c>
      <c r="B30" s="4">
        <f>SUM(B11:B29)</f>
        <v>29000</v>
      </c>
      <c r="C30" s="4">
        <f>SUM(C11:C29)</f>
        <v>112896</v>
      </c>
      <c r="D30" s="4">
        <f>SUM(D11:D29)</f>
        <v>12000</v>
      </c>
      <c r="E30" s="4">
        <f>SUM(E11:E29)</f>
        <v>153896</v>
      </c>
    </row>
    <row r="31" spans="1:2" ht="15.75">
      <c r="A31" s="1"/>
      <c r="B31" s="4"/>
    </row>
    <row r="32" spans="1:2" ht="15.75">
      <c r="A32" s="2" t="s">
        <v>182</v>
      </c>
      <c r="B32" s="4"/>
    </row>
    <row r="33" spans="1:2" ht="15.75">
      <c r="A33" s="1" t="s">
        <v>183</v>
      </c>
      <c r="B33" s="3"/>
    </row>
    <row r="34" spans="1:5" ht="15.75">
      <c r="A34" s="1" t="s">
        <v>322</v>
      </c>
      <c r="B34" s="3">
        <v>63315</v>
      </c>
      <c r="C34" s="181">
        <v>20000</v>
      </c>
      <c r="E34" s="183">
        <f>B34+C34+D34</f>
        <v>83315</v>
      </c>
    </row>
    <row r="35" spans="1:5" ht="15.75">
      <c r="A35" s="1" t="s">
        <v>323</v>
      </c>
      <c r="B35" s="3">
        <v>34711</v>
      </c>
      <c r="C35" s="181">
        <v>39000</v>
      </c>
      <c r="E35" s="183">
        <f aca="true" t="shared" si="1" ref="E35:E62">B35+C35+D35</f>
        <v>73711</v>
      </c>
    </row>
    <row r="36" spans="1:5" ht="15.75">
      <c r="A36" s="1" t="s">
        <v>184</v>
      </c>
      <c r="B36" s="3">
        <v>2000</v>
      </c>
      <c r="C36" s="181">
        <v>2000</v>
      </c>
      <c r="E36" s="183">
        <f t="shared" si="1"/>
        <v>4000</v>
      </c>
    </row>
    <row r="37" spans="1:5" ht="15.75">
      <c r="A37" s="1"/>
      <c r="B37" s="3"/>
      <c r="E37" s="183">
        <f t="shared" si="1"/>
        <v>0</v>
      </c>
    </row>
    <row r="38" spans="1:5" ht="15.75">
      <c r="A38" s="1" t="s">
        <v>185</v>
      </c>
      <c r="B38" s="3">
        <v>0</v>
      </c>
      <c r="E38" s="183">
        <f t="shared" si="1"/>
        <v>0</v>
      </c>
    </row>
    <row r="39" spans="1:5" ht="15.75">
      <c r="A39" s="1"/>
      <c r="B39" s="3"/>
      <c r="E39" s="183">
        <f t="shared" si="1"/>
        <v>0</v>
      </c>
    </row>
    <row r="40" spans="1:5" ht="15.75">
      <c r="A40" s="1" t="s">
        <v>186</v>
      </c>
      <c r="B40" s="3">
        <v>3500</v>
      </c>
      <c r="C40" s="181"/>
      <c r="D40" s="181"/>
      <c r="E40" s="183">
        <f t="shared" si="1"/>
        <v>3500</v>
      </c>
    </row>
    <row r="41" spans="1:5" ht="15.75">
      <c r="A41" s="1"/>
      <c r="B41" s="3"/>
      <c r="E41" s="183">
        <f t="shared" si="1"/>
        <v>0</v>
      </c>
    </row>
    <row r="42" spans="1:5" ht="15.75">
      <c r="A42" s="1" t="s">
        <v>247</v>
      </c>
      <c r="B42" s="3">
        <v>27476</v>
      </c>
      <c r="C42" s="181">
        <v>1000</v>
      </c>
      <c r="E42" s="183">
        <f t="shared" si="1"/>
        <v>28476</v>
      </c>
    </row>
    <row r="43" spans="1:5" ht="15.75">
      <c r="A43" s="1"/>
      <c r="B43" s="3"/>
      <c r="C43" s="181"/>
      <c r="E43" s="183">
        <f t="shared" si="1"/>
        <v>0</v>
      </c>
    </row>
    <row r="44" spans="1:5" ht="15.75">
      <c r="A44" s="1" t="s">
        <v>256</v>
      </c>
      <c r="B44" s="3">
        <v>43832</v>
      </c>
      <c r="C44" s="181">
        <v>16728</v>
      </c>
      <c r="D44" s="181">
        <v>16836</v>
      </c>
      <c r="E44" s="183">
        <f t="shared" si="1"/>
        <v>77396</v>
      </c>
    </row>
    <row r="45" spans="1:5" ht="15.75">
      <c r="A45" s="1"/>
      <c r="B45" s="3"/>
      <c r="E45" s="183">
        <f t="shared" si="1"/>
        <v>0</v>
      </c>
    </row>
    <row r="46" spans="1:5" ht="15.75">
      <c r="A46" s="1" t="s">
        <v>245</v>
      </c>
      <c r="B46" s="3">
        <v>1500</v>
      </c>
      <c r="C46" s="181">
        <v>3580</v>
      </c>
      <c r="D46" s="181"/>
      <c r="E46" s="183">
        <f t="shared" si="1"/>
        <v>5080</v>
      </c>
    </row>
    <row r="47" spans="1:5" ht="15.75">
      <c r="A47" s="1"/>
      <c r="B47" s="3"/>
      <c r="E47" s="183">
        <f t="shared" si="1"/>
        <v>0</v>
      </c>
    </row>
    <row r="48" spans="1:5" ht="15.75">
      <c r="A48" s="1" t="s">
        <v>187</v>
      </c>
      <c r="B48" s="3"/>
      <c r="E48" s="183">
        <f t="shared" si="1"/>
        <v>0</v>
      </c>
    </row>
    <row r="49" spans="1:5" ht="15.75">
      <c r="A49" s="1"/>
      <c r="B49" s="3"/>
      <c r="E49" s="183">
        <f t="shared" si="1"/>
        <v>0</v>
      </c>
    </row>
    <row r="50" spans="1:5" ht="15.75">
      <c r="A50" s="1" t="s">
        <v>188</v>
      </c>
      <c r="B50" s="3"/>
      <c r="C50" s="181"/>
      <c r="E50" s="183">
        <f t="shared" si="1"/>
        <v>0</v>
      </c>
    </row>
    <row r="51" spans="1:5" ht="15.75">
      <c r="A51" s="1"/>
      <c r="B51" s="3"/>
      <c r="E51" s="183">
        <f t="shared" si="1"/>
        <v>0</v>
      </c>
    </row>
    <row r="52" spans="1:5" ht="15.75">
      <c r="A52" s="1" t="s">
        <v>189</v>
      </c>
      <c r="B52" s="3">
        <v>3000</v>
      </c>
      <c r="C52" s="181"/>
      <c r="E52" s="183">
        <f t="shared" si="1"/>
        <v>3000</v>
      </c>
    </row>
    <row r="53" spans="1:5" ht="15.75">
      <c r="A53" s="1"/>
      <c r="B53" s="3"/>
      <c r="E53" s="183">
        <f t="shared" si="1"/>
        <v>0</v>
      </c>
    </row>
    <row r="54" spans="1:5" ht="15.75">
      <c r="A54" s="1" t="s">
        <v>246</v>
      </c>
      <c r="B54" s="3"/>
      <c r="C54" s="181">
        <v>4610</v>
      </c>
      <c r="E54" s="183">
        <f t="shared" si="1"/>
        <v>4610</v>
      </c>
    </row>
    <row r="55" spans="1:5" ht="15.75">
      <c r="A55" s="1"/>
      <c r="B55" s="3"/>
      <c r="E55" s="183">
        <f t="shared" si="1"/>
        <v>0</v>
      </c>
    </row>
    <row r="56" spans="1:5" ht="15.75">
      <c r="A56" s="1" t="s">
        <v>190</v>
      </c>
      <c r="B56" s="3">
        <v>3368</v>
      </c>
      <c r="E56" s="183">
        <f t="shared" si="1"/>
        <v>3368</v>
      </c>
    </row>
    <row r="57" spans="1:5" ht="15.75">
      <c r="A57" s="1"/>
      <c r="B57" s="3"/>
      <c r="E57" s="183">
        <f t="shared" si="1"/>
        <v>0</v>
      </c>
    </row>
    <row r="58" spans="1:5" ht="15.75">
      <c r="A58" s="1" t="s">
        <v>191</v>
      </c>
      <c r="B58" s="3">
        <v>1000</v>
      </c>
      <c r="C58" s="181"/>
      <c r="E58" s="183">
        <f t="shared" si="1"/>
        <v>1000</v>
      </c>
    </row>
    <row r="59" spans="1:5" ht="15.75">
      <c r="A59" s="1"/>
      <c r="B59" s="3"/>
      <c r="E59" s="183">
        <f t="shared" si="1"/>
        <v>0</v>
      </c>
    </row>
    <row r="60" spans="1:5" ht="15.75">
      <c r="A60" s="1" t="s">
        <v>192</v>
      </c>
      <c r="B60" s="3"/>
      <c r="C60" s="181">
        <v>20794</v>
      </c>
      <c r="D60" s="181"/>
      <c r="E60" s="183">
        <f t="shared" si="1"/>
        <v>20794</v>
      </c>
    </row>
    <row r="61" spans="1:5" ht="15.75">
      <c r="A61" s="1"/>
      <c r="B61" s="3"/>
      <c r="E61" s="183">
        <f t="shared" si="1"/>
        <v>0</v>
      </c>
    </row>
    <row r="62" spans="1:5" ht="15.75">
      <c r="A62" s="1" t="s">
        <v>324</v>
      </c>
      <c r="B62" s="5">
        <v>10000</v>
      </c>
      <c r="C62" s="185">
        <v>17827</v>
      </c>
      <c r="D62" s="188"/>
      <c r="E62" s="189">
        <f t="shared" si="1"/>
        <v>27827</v>
      </c>
    </row>
    <row r="63" spans="1:5" ht="15.75">
      <c r="A63" s="1" t="s">
        <v>4</v>
      </c>
      <c r="B63" s="4">
        <f>SUM(B33:B62)</f>
        <v>193702</v>
      </c>
      <c r="C63" s="4">
        <f>SUM(C33:C62)</f>
        <v>125539</v>
      </c>
      <c r="D63" s="4">
        <f>SUM(D33:D62)</f>
        <v>16836</v>
      </c>
      <c r="E63" s="4">
        <f>SUM(E33:E62)</f>
        <v>336077</v>
      </c>
    </row>
    <row r="64" ht="15.75">
      <c r="A64" s="1"/>
    </row>
    <row r="65" ht="15.75">
      <c r="A65" s="2" t="s">
        <v>8</v>
      </c>
    </row>
    <row r="66" spans="1:5" ht="15.75">
      <c r="A66" s="1" t="s">
        <v>9</v>
      </c>
      <c r="B66" s="4"/>
      <c r="C66" s="4">
        <v>7785</v>
      </c>
      <c r="E66" s="190">
        <f>B66+C66+D66</f>
        <v>7785</v>
      </c>
    </row>
    <row r="67" ht="15.75">
      <c r="A67" s="1"/>
    </row>
    <row r="68" spans="1:5" ht="15.75">
      <c r="A68" s="230" t="s">
        <v>10</v>
      </c>
      <c r="B68" s="225">
        <f>B8+B30+B63+B66</f>
        <v>247702</v>
      </c>
      <c r="C68" s="225">
        <f>C8+C30+C63+C66</f>
        <v>1030651</v>
      </c>
      <c r="D68" s="225">
        <f>D8+D30+D63+D66</f>
        <v>380775</v>
      </c>
      <c r="E68" s="225">
        <f>E8+E30+E63+E66</f>
        <v>1659128</v>
      </c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</sheetData>
  <sheetProtection/>
  <printOptions gridLines="1"/>
  <pageMargins left="0.7" right="0.7" top="0.75" bottom="0.75" header="0.3" footer="0.3"/>
  <pageSetup fitToHeight="1" fitToWidth="1" horizontalDpi="600" verticalDpi="6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49">
      <selection activeCell="J80" sqref="J80"/>
    </sheetView>
  </sheetViews>
  <sheetFormatPr defaultColWidth="9.140625" defaultRowHeight="12.75"/>
  <cols>
    <col min="1" max="1" width="45.7109375" style="0" customWidth="1"/>
    <col min="2" max="2" width="15.7109375" style="0" customWidth="1"/>
    <col min="3" max="3" width="15.7109375" style="1" customWidth="1"/>
    <col min="4" max="4" width="15.7109375" style="0" customWidth="1"/>
    <col min="5" max="5" width="15.7109375" style="1" customWidth="1"/>
  </cols>
  <sheetData>
    <row r="1" ht="15.75">
      <c r="A1" s="9" t="s">
        <v>255</v>
      </c>
    </row>
    <row r="2" spans="1:5" ht="15.75">
      <c r="A2" s="226"/>
      <c r="B2" s="226"/>
      <c r="C2" s="233" t="s">
        <v>288</v>
      </c>
      <c r="D2" s="226"/>
      <c r="E2" s="237"/>
    </row>
    <row r="3" spans="1:5" ht="15.75">
      <c r="A3" s="231" t="s">
        <v>0</v>
      </c>
      <c r="B3" s="232" t="s">
        <v>11</v>
      </c>
      <c r="C3" s="232" t="s">
        <v>221</v>
      </c>
      <c r="D3" s="232" t="s">
        <v>222</v>
      </c>
      <c r="E3" s="232" t="s">
        <v>4</v>
      </c>
    </row>
    <row r="4" spans="1:2" ht="15.75">
      <c r="A4" s="2" t="s">
        <v>226</v>
      </c>
      <c r="B4" s="1"/>
    </row>
    <row r="5" spans="1:5" ht="15.75">
      <c r="A5" s="1" t="s">
        <v>28</v>
      </c>
      <c r="B5" s="3"/>
      <c r="C5" s="3"/>
      <c r="E5" s="183">
        <f>B5+C5+D5</f>
        <v>0</v>
      </c>
    </row>
    <row r="6" spans="1:5" ht="15.75">
      <c r="A6" s="1"/>
      <c r="B6" s="3"/>
      <c r="E6" s="183"/>
    </row>
    <row r="7" spans="1:5" ht="15.75">
      <c r="A7" s="1" t="s">
        <v>227</v>
      </c>
      <c r="B7" s="3"/>
      <c r="C7" s="3"/>
      <c r="E7" s="183">
        <f>B7+C7+D7</f>
        <v>0</v>
      </c>
    </row>
    <row r="8" spans="1:5" ht="15.75">
      <c r="A8" s="1"/>
      <c r="B8" s="3"/>
      <c r="E8" s="183"/>
    </row>
    <row r="9" spans="1:5" ht="15.75">
      <c r="A9" s="1" t="s">
        <v>230</v>
      </c>
      <c r="B9" s="3"/>
      <c r="C9" s="3"/>
      <c r="E9" s="183">
        <f>B9+C9+D9</f>
        <v>0</v>
      </c>
    </row>
    <row r="10" spans="1:5" ht="15.75">
      <c r="A10" s="1"/>
      <c r="B10" s="3"/>
      <c r="E10" s="183"/>
    </row>
    <row r="11" spans="1:5" ht="15.75">
      <c r="A11" s="1" t="s">
        <v>228</v>
      </c>
      <c r="B11" s="5"/>
      <c r="C11" s="5"/>
      <c r="D11" s="77"/>
      <c r="E11" s="189">
        <f>B11+C11+D11</f>
        <v>0</v>
      </c>
    </row>
    <row r="12" spans="1:5" ht="15.75">
      <c r="A12" s="1" t="s">
        <v>4</v>
      </c>
      <c r="B12" s="3"/>
      <c r="C12" s="4">
        <v>249191</v>
      </c>
      <c r="D12" s="4">
        <f>SUM(D5:D11)</f>
        <v>0</v>
      </c>
      <c r="E12" s="4">
        <f>B12+C12+D12</f>
        <v>249191</v>
      </c>
    </row>
    <row r="13" spans="1:2" ht="15.75">
      <c r="A13" s="1"/>
      <c r="B13" s="3"/>
    </row>
    <row r="14" spans="1:2" ht="15.75">
      <c r="A14" s="2" t="s">
        <v>229</v>
      </c>
      <c r="B14" s="3"/>
    </row>
    <row r="15" spans="1:5" ht="15.75">
      <c r="A15" s="1" t="s">
        <v>28</v>
      </c>
      <c r="B15" s="3"/>
      <c r="C15" s="3"/>
      <c r="E15" s="183">
        <f>B15+C15+D15</f>
        <v>0</v>
      </c>
    </row>
    <row r="16" spans="1:5" ht="15.75">
      <c r="A16" s="1"/>
      <c r="B16" s="3"/>
      <c r="C16" s="3"/>
      <c r="E16" s="183"/>
    </row>
    <row r="17" spans="1:5" ht="15.75">
      <c r="A17" s="1" t="s">
        <v>227</v>
      </c>
      <c r="B17" s="3"/>
      <c r="C17" s="3"/>
      <c r="E17" s="183">
        <f aca="true" t="shared" si="0" ref="E17:E59">B17+C17+D17</f>
        <v>0</v>
      </c>
    </row>
    <row r="18" spans="1:5" ht="15.75">
      <c r="A18" s="1"/>
      <c r="B18" s="3"/>
      <c r="C18" s="3"/>
      <c r="E18" s="183"/>
    </row>
    <row r="19" spans="1:5" ht="15.75">
      <c r="A19" s="1" t="s">
        <v>94</v>
      </c>
      <c r="B19" s="3"/>
      <c r="C19" s="3"/>
      <c r="E19" s="183">
        <f t="shared" si="0"/>
        <v>0</v>
      </c>
    </row>
    <row r="20" spans="1:5" ht="15.75">
      <c r="A20" s="1"/>
      <c r="B20" s="3"/>
      <c r="C20" s="3"/>
      <c r="E20" s="183"/>
    </row>
    <row r="21" spans="1:5" ht="15.75">
      <c r="A21" s="1" t="s">
        <v>228</v>
      </c>
      <c r="B21" s="5"/>
      <c r="C21" s="5"/>
      <c r="D21" s="77"/>
      <c r="E21" s="189">
        <f t="shared" si="0"/>
        <v>0</v>
      </c>
    </row>
    <row r="22" spans="1:5" ht="15.75">
      <c r="A22" s="1" t="s">
        <v>4</v>
      </c>
      <c r="B22" s="3"/>
      <c r="C22" s="4">
        <f>SUM(C15:C21)</f>
        <v>0</v>
      </c>
      <c r="D22" s="4">
        <f>SUM(D15:D21)</f>
        <v>0</v>
      </c>
      <c r="E22" s="4">
        <f t="shared" si="0"/>
        <v>0</v>
      </c>
    </row>
    <row r="23" spans="1:5" ht="15.75">
      <c r="A23" s="1"/>
      <c r="B23" s="3"/>
      <c r="E23" s="183"/>
    </row>
    <row r="24" spans="1:5" ht="15.75">
      <c r="A24" s="2" t="s">
        <v>231</v>
      </c>
      <c r="B24" s="3"/>
      <c r="E24" s="183"/>
    </row>
    <row r="25" spans="1:5" ht="15.75">
      <c r="A25" s="1" t="s">
        <v>28</v>
      </c>
      <c r="B25" s="3"/>
      <c r="C25" s="3"/>
      <c r="E25" s="183">
        <f t="shared" si="0"/>
        <v>0</v>
      </c>
    </row>
    <row r="26" spans="1:5" ht="15.75">
      <c r="A26" s="1"/>
      <c r="B26" s="3"/>
      <c r="C26" s="3"/>
      <c r="E26" s="183"/>
    </row>
    <row r="27" spans="1:5" ht="15.75">
      <c r="A27" s="1" t="s">
        <v>227</v>
      </c>
      <c r="B27" s="3"/>
      <c r="C27" s="3"/>
      <c r="E27" s="183">
        <f t="shared" si="0"/>
        <v>0</v>
      </c>
    </row>
    <row r="28" spans="1:5" ht="15.75">
      <c r="A28" s="1"/>
      <c r="B28" s="3"/>
      <c r="C28" s="3"/>
      <c r="E28" s="183"/>
    </row>
    <row r="29" spans="1:5" ht="15.75">
      <c r="A29" s="1" t="s">
        <v>94</v>
      </c>
      <c r="B29" s="3"/>
      <c r="C29" s="3"/>
      <c r="E29" s="183">
        <f t="shared" si="0"/>
        <v>0</v>
      </c>
    </row>
    <row r="30" spans="1:5" ht="15.75">
      <c r="A30" s="1"/>
      <c r="B30" s="3"/>
      <c r="C30" s="3"/>
      <c r="E30" s="183"/>
    </row>
    <row r="31" spans="1:5" ht="18">
      <c r="A31" s="1" t="s">
        <v>228</v>
      </c>
      <c r="B31" s="182"/>
      <c r="C31" s="5"/>
      <c r="D31" s="77"/>
      <c r="E31" s="189">
        <f t="shared" si="0"/>
        <v>0</v>
      </c>
    </row>
    <row r="32" spans="1:5" ht="15.75">
      <c r="A32" s="1" t="s">
        <v>4</v>
      </c>
      <c r="B32" s="3"/>
      <c r="C32" s="4">
        <f>SUM(C25:C31)</f>
        <v>0</v>
      </c>
      <c r="D32" s="4">
        <f>SUM(D25:D31)</f>
        <v>0</v>
      </c>
      <c r="E32" s="4">
        <f t="shared" si="0"/>
        <v>0</v>
      </c>
    </row>
    <row r="33" spans="1:5" ht="15.75">
      <c r="A33" s="1"/>
      <c r="B33" s="3"/>
      <c r="C33" s="180"/>
      <c r="E33" s="183"/>
    </row>
    <row r="34" spans="1:5" ht="15.75">
      <c r="A34" s="2" t="s">
        <v>243</v>
      </c>
      <c r="B34" s="3"/>
      <c r="E34" s="183"/>
    </row>
    <row r="35" spans="1:5" ht="15.75">
      <c r="A35" s="1" t="s">
        <v>23</v>
      </c>
      <c r="B35" s="3"/>
      <c r="C35" s="181"/>
      <c r="E35" s="183">
        <f t="shared" si="0"/>
        <v>0</v>
      </c>
    </row>
    <row r="36" spans="1:5" ht="15.75">
      <c r="A36" s="1"/>
      <c r="B36" s="3"/>
      <c r="E36" s="183"/>
    </row>
    <row r="37" spans="1:5" ht="15.75">
      <c r="A37" s="1" t="s">
        <v>24</v>
      </c>
      <c r="B37" s="5"/>
      <c r="C37" s="5">
        <v>120384</v>
      </c>
      <c r="D37" s="77"/>
      <c r="E37" s="189">
        <f t="shared" si="0"/>
        <v>120384</v>
      </c>
    </row>
    <row r="38" spans="1:5" ht="15.75">
      <c r="A38" s="1" t="s">
        <v>4</v>
      </c>
      <c r="B38" s="4">
        <f>SUM(B5:B37)</f>
        <v>0</v>
      </c>
      <c r="C38" s="4">
        <f>SUM(C35:C37)</f>
        <v>120384</v>
      </c>
      <c r="D38" s="4">
        <f>SUM(D35:D37)</f>
        <v>0</v>
      </c>
      <c r="E38" s="4">
        <f t="shared" si="0"/>
        <v>120384</v>
      </c>
    </row>
    <row r="39" spans="1:5" ht="15.75">
      <c r="A39" s="1"/>
      <c r="B39" s="1"/>
      <c r="E39" s="183"/>
    </row>
    <row r="40" spans="1:5" ht="15.75">
      <c r="A40" s="2" t="s">
        <v>25</v>
      </c>
      <c r="B40" s="1"/>
      <c r="E40" s="183"/>
    </row>
    <row r="41" spans="1:5" ht="15.75">
      <c r="A41" s="1" t="s">
        <v>52</v>
      </c>
      <c r="B41" s="3"/>
      <c r="C41" s="3">
        <v>124947</v>
      </c>
      <c r="E41" s="183">
        <f t="shared" si="0"/>
        <v>124947</v>
      </c>
    </row>
    <row r="42" spans="1:5" ht="15.75">
      <c r="A42" s="2"/>
      <c r="B42" s="1"/>
      <c r="E42" s="183"/>
    </row>
    <row r="43" spans="1:5" ht="15.75">
      <c r="A43" s="1" t="s">
        <v>90</v>
      </c>
      <c r="B43" s="169"/>
      <c r="C43" s="169">
        <v>626381</v>
      </c>
      <c r="E43" s="183">
        <f t="shared" si="0"/>
        <v>626381</v>
      </c>
    </row>
    <row r="44" spans="1:5" ht="15.75">
      <c r="A44" s="1"/>
      <c r="B44" s="169"/>
      <c r="E44" s="183"/>
    </row>
    <row r="45" spans="1:5" ht="15.75">
      <c r="A45" s="1" t="s">
        <v>232</v>
      </c>
      <c r="B45" s="5"/>
      <c r="C45" s="184"/>
      <c r="D45" s="5">
        <v>150770</v>
      </c>
      <c r="E45" s="189">
        <f t="shared" si="0"/>
        <v>150770</v>
      </c>
    </row>
    <row r="46" spans="1:5" ht="15.75">
      <c r="A46" s="1" t="s">
        <v>4</v>
      </c>
      <c r="B46" s="4">
        <f>SUM(B41:B43)</f>
        <v>0</v>
      </c>
      <c r="C46" s="4">
        <f>SUM(C41:C45)</f>
        <v>751328</v>
      </c>
      <c r="D46" s="4">
        <f>SUM(D41:D45)</f>
        <v>150770</v>
      </c>
      <c r="E46" s="4">
        <f t="shared" si="0"/>
        <v>902098</v>
      </c>
    </row>
    <row r="47" spans="1:5" ht="15.75">
      <c r="A47" s="1"/>
      <c r="B47" s="4"/>
      <c r="E47" s="183"/>
    </row>
    <row r="48" spans="1:5" ht="15.75">
      <c r="A48" s="2" t="s">
        <v>7</v>
      </c>
      <c r="B48" s="1"/>
      <c r="E48" s="183"/>
    </row>
    <row r="49" spans="1:5" ht="15.75">
      <c r="A49" s="1" t="s">
        <v>29</v>
      </c>
      <c r="B49" s="3"/>
      <c r="C49" s="181"/>
      <c r="D49" s="186"/>
      <c r="E49" s="183">
        <f t="shared" si="0"/>
        <v>0</v>
      </c>
    </row>
    <row r="50" spans="1:5" ht="15.75">
      <c r="A50" s="1"/>
      <c r="B50" s="3"/>
      <c r="D50" s="186"/>
      <c r="E50" s="183"/>
    </row>
    <row r="51" spans="1:5" ht="15.75">
      <c r="A51" s="1" t="s">
        <v>26</v>
      </c>
      <c r="B51" s="3"/>
      <c r="C51" s="181"/>
      <c r="D51" s="186"/>
      <c r="E51" s="183">
        <f t="shared" si="0"/>
        <v>0</v>
      </c>
    </row>
    <row r="52" spans="1:5" ht="15.75">
      <c r="A52" s="1"/>
      <c r="B52" s="3"/>
      <c r="D52" s="186"/>
      <c r="E52" s="183"/>
    </row>
    <row r="53" spans="1:5" ht="15.75">
      <c r="A53" s="1" t="s">
        <v>27</v>
      </c>
      <c r="B53" s="3"/>
      <c r="C53" s="181"/>
      <c r="D53" s="186"/>
      <c r="E53" s="183">
        <f t="shared" si="0"/>
        <v>0</v>
      </c>
    </row>
    <row r="54" spans="1:5" ht="15.75">
      <c r="A54" s="1"/>
      <c r="B54" s="3"/>
      <c r="D54" s="186"/>
      <c r="E54" s="183"/>
    </row>
    <row r="55" spans="1:5" ht="15.75">
      <c r="A55" s="1" t="s">
        <v>49</v>
      </c>
      <c r="B55" s="3"/>
      <c r="C55" s="3"/>
      <c r="D55" s="186"/>
      <c r="E55" s="183">
        <f t="shared" si="0"/>
        <v>0</v>
      </c>
    </row>
    <row r="56" spans="1:5" ht="15.75">
      <c r="A56" s="1"/>
      <c r="B56" s="3"/>
      <c r="D56" s="186"/>
      <c r="E56" s="183"/>
    </row>
    <row r="57" spans="1:5" ht="15.75">
      <c r="A57" s="1" t="s">
        <v>91</v>
      </c>
      <c r="B57" s="3"/>
      <c r="C57" s="181"/>
      <c r="D57" s="186"/>
      <c r="E57" s="183">
        <f t="shared" si="0"/>
        <v>0</v>
      </c>
    </row>
    <row r="58" spans="1:5" ht="15.75">
      <c r="A58" s="1"/>
      <c r="B58" s="3"/>
      <c r="D58" s="186"/>
      <c r="E58" s="183"/>
    </row>
    <row r="59" spans="1:5" ht="15.75">
      <c r="A59" s="1" t="s">
        <v>92</v>
      </c>
      <c r="B59" s="5"/>
      <c r="C59" s="185">
        <v>10963</v>
      </c>
      <c r="D59" s="187"/>
      <c r="E59" s="189">
        <f t="shared" si="0"/>
        <v>10963</v>
      </c>
    </row>
    <row r="60" spans="1:5" ht="15.75">
      <c r="A60" s="1" t="s">
        <v>4</v>
      </c>
      <c r="B60" s="4">
        <f>SUM(B49:B59)</f>
        <v>0</v>
      </c>
      <c r="C60" s="4">
        <f>SUM(C49:C59)</f>
        <v>10963</v>
      </c>
      <c r="D60" s="4">
        <f>SUM(D49:D59)</f>
        <v>0</v>
      </c>
      <c r="E60" s="4">
        <f>SUM(E49:E59)</f>
        <v>10963</v>
      </c>
    </row>
    <row r="61" spans="1:5" ht="15.75">
      <c r="A61" s="1"/>
      <c r="B61" s="1"/>
      <c r="D61" s="186"/>
      <c r="E61" s="183"/>
    </row>
    <row r="62" spans="1:5" ht="15.75">
      <c r="A62" s="224" t="s">
        <v>10</v>
      </c>
      <c r="B62" s="225">
        <f>B12+B22+B32+B38+B46+B60</f>
        <v>0</v>
      </c>
      <c r="C62" s="225">
        <f>C12+C22+C32+C38+C46+C60</f>
        <v>1131866</v>
      </c>
      <c r="D62" s="225">
        <f>D12+D22+D32+D38+D46+D60</f>
        <v>150770</v>
      </c>
      <c r="E62" s="225">
        <f>E12+E22+E32+E38+E46+E60</f>
        <v>1282636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9"/>
  <sheetViews>
    <sheetView zoomScalePageLayoutView="0" workbookViewId="0" topLeftCell="A43">
      <selection activeCell="A11" sqref="A11"/>
    </sheetView>
  </sheetViews>
  <sheetFormatPr defaultColWidth="9.140625" defaultRowHeight="12.75"/>
  <cols>
    <col min="1" max="1" width="50.7109375" style="0" customWidth="1"/>
    <col min="2" max="5" width="15.7109375" style="1" customWidth="1"/>
    <col min="6" max="6" width="5.7109375" style="229" customWidth="1"/>
    <col min="7" max="9" width="15.7109375" style="1" customWidth="1"/>
    <col min="10" max="10" width="75.7109375" style="196" customWidth="1"/>
  </cols>
  <sheetData>
    <row r="1" ht="15.75">
      <c r="A1" s="9" t="s">
        <v>161</v>
      </c>
    </row>
    <row r="2" spans="2:9" ht="15.75">
      <c r="B2" s="238" t="s">
        <v>257</v>
      </c>
      <c r="C2" s="239"/>
      <c r="D2" s="239"/>
      <c r="E2" s="239"/>
      <c r="F2" s="191"/>
      <c r="G2" s="233" t="s">
        <v>258</v>
      </c>
      <c r="H2" s="233" t="s">
        <v>44</v>
      </c>
      <c r="I2" s="233" t="s">
        <v>259</v>
      </c>
    </row>
    <row r="3" spans="1:10" ht="15.75">
      <c r="A3" s="231" t="s">
        <v>0</v>
      </c>
      <c r="B3" s="232" t="s">
        <v>11</v>
      </c>
      <c r="C3" s="232" t="s">
        <v>221</v>
      </c>
      <c r="D3" s="232" t="s">
        <v>222</v>
      </c>
      <c r="E3" s="232" t="s">
        <v>4</v>
      </c>
      <c r="F3" s="191"/>
      <c r="G3" s="232" t="s">
        <v>42</v>
      </c>
      <c r="H3" s="232" t="s">
        <v>259</v>
      </c>
      <c r="I3" s="232" t="s">
        <v>10</v>
      </c>
      <c r="J3" s="7" t="s">
        <v>260</v>
      </c>
    </row>
    <row r="4" spans="1:6" ht="15.75">
      <c r="A4" s="2" t="s">
        <v>1</v>
      </c>
      <c r="F4" s="191"/>
    </row>
    <row r="5" spans="1:10" ht="15.75">
      <c r="A5" s="1" t="s">
        <v>2</v>
      </c>
      <c r="B5" s="3">
        <f>(Fulltimestaff!D14)</f>
        <v>179550</v>
      </c>
      <c r="C5" s="3">
        <f>(Fulltimestaff!D32)</f>
        <v>59813.1</v>
      </c>
      <c r="D5" s="3">
        <f>(Fulltimestaff!D42)</f>
        <v>23925.24</v>
      </c>
      <c r="E5" s="3">
        <f>(Fulltimestaff!D50)</f>
        <v>263288.33999999997</v>
      </c>
      <c r="F5" s="191"/>
      <c r="G5" s="3">
        <f>(ExistingExpenses!E5)</f>
        <v>601593</v>
      </c>
      <c r="H5" s="194">
        <f>E5/G5</f>
        <v>0.4376519341149248</v>
      </c>
      <c r="I5" s="183">
        <f>E5+G5</f>
        <v>864881.34</v>
      </c>
      <c r="J5" s="196" t="s">
        <v>261</v>
      </c>
    </row>
    <row r="6" spans="1:9" ht="15.75">
      <c r="A6" s="1"/>
      <c r="B6" s="3"/>
      <c r="F6" s="191"/>
      <c r="G6" s="3"/>
      <c r="H6" s="194"/>
      <c r="I6" s="183">
        <f aca="true" t="shared" si="0" ref="I6:I68">E6+G6</f>
        <v>0</v>
      </c>
    </row>
    <row r="7" spans="1:10" ht="15.75">
      <c r="A7" s="1" t="s">
        <v>3</v>
      </c>
      <c r="B7" s="5">
        <f>(Parttimestaff!E12)</f>
        <v>64064</v>
      </c>
      <c r="C7" s="5">
        <f>(Parttimestaff!E44)</f>
        <v>701764.8</v>
      </c>
      <c r="D7" s="5">
        <f>(Parttimestaff!E61)</f>
        <v>137108.4</v>
      </c>
      <c r="E7" s="5">
        <f>(Parttimestaff!E63)</f>
        <v>902937.2000000001</v>
      </c>
      <c r="F7" s="191"/>
      <c r="G7" s="5">
        <f>(ExistingExpenses!E7)</f>
        <v>559777</v>
      </c>
      <c r="H7" s="195">
        <f aca="true" t="shared" si="1" ref="H7:H68">E7/G7</f>
        <v>1.6130301888073288</v>
      </c>
      <c r="I7" s="189">
        <f t="shared" si="0"/>
        <v>1462714.2000000002</v>
      </c>
      <c r="J7" s="197" t="s">
        <v>262</v>
      </c>
    </row>
    <row r="8" spans="1:9" ht="15.75">
      <c r="A8" s="1" t="s">
        <v>4</v>
      </c>
      <c r="B8" s="4">
        <f>SUM(B5:B7)</f>
        <v>243614</v>
      </c>
      <c r="C8" s="4">
        <f>SUM(C5:C7)</f>
        <v>761577.9</v>
      </c>
      <c r="D8" s="4">
        <f>SUM(D5:D7)</f>
        <v>161033.63999999998</v>
      </c>
      <c r="E8" s="4">
        <f>SUM(E5:E7)</f>
        <v>1166225.54</v>
      </c>
      <c r="F8" s="191"/>
      <c r="G8" s="4">
        <f>(ExistingExpenses!E8)</f>
        <v>1161370</v>
      </c>
      <c r="H8" s="194">
        <f t="shared" si="1"/>
        <v>1.0041808725901307</v>
      </c>
      <c r="I8" s="4">
        <f t="shared" si="0"/>
        <v>2327595.54</v>
      </c>
    </row>
    <row r="9" spans="1:9" ht="15.75">
      <c r="A9" s="1"/>
      <c r="F9" s="191"/>
      <c r="G9" s="3"/>
      <c r="H9" s="194"/>
      <c r="I9" s="4"/>
    </row>
    <row r="10" spans="1:9" ht="15.75">
      <c r="A10" s="2" t="s">
        <v>5</v>
      </c>
      <c r="F10" s="191"/>
      <c r="G10" s="3"/>
      <c r="H10" s="194"/>
      <c r="I10" s="4"/>
    </row>
    <row r="11" spans="1:10" ht="15.75">
      <c r="A11" s="1" t="s">
        <v>312</v>
      </c>
      <c r="B11" s="3">
        <v>500</v>
      </c>
      <c r="C11" s="3">
        <v>4000</v>
      </c>
      <c r="D11" s="181">
        <v>2000</v>
      </c>
      <c r="E11" s="183">
        <f>B11+C11+D11</f>
        <v>6500</v>
      </c>
      <c r="F11" s="191"/>
      <c r="G11" s="3">
        <f>(ExistingExpenses!E11)</f>
        <v>3500</v>
      </c>
      <c r="H11" s="194">
        <f t="shared" si="1"/>
        <v>1.8571428571428572</v>
      </c>
      <c r="I11" s="3">
        <f t="shared" si="0"/>
        <v>10000</v>
      </c>
      <c r="J11" s="196" t="s">
        <v>263</v>
      </c>
    </row>
    <row r="12" spans="1:9" ht="15.75">
      <c r="A12" s="1"/>
      <c r="B12" s="3"/>
      <c r="E12" s="183"/>
      <c r="F12" s="191"/>
      <c r="G12" s="3"/>
      <c r="H12" s="194"/>
      <c r="I12" s="3"/>
    </row>
    <row r="13" spans="1:10" ht="15.75">
      <c r="A13" s="1" t="s">
        <v>175</v>
      </c>
      <c r="B13" s="3">
        <v>10000</v>
      </c>
      <c r="E13" s="183">
        <f aca="true" t="shared" si="2" ref="E13:E29">B13+C13+D13</f>
        <v>10000</v>
      </c>
      <c r="F13" s="191"/>
      <c r="G13" s="3">
        <f>(ExistingExpenses!E13)</f>
        <v>6000</v>
      </c>
      <c r="H13" s="194">
        <f t="shared" si="1"/>
        <v>1.6666666666666667</v>
      </c>
      <c r="I13" s="3">
        <f t="shared" si="0"/>
        <v>16000</v>
      </c>
      <c r="J13" s="196" t="s">
        <v>264</v>
      </c>
    </row>
    <row r="14" spans="1:9" ht="15.75">
      <c r="A14" s="1"/>
      <c r="B14" s="3"/>
      <c r="E14" s="183"/>
      <c r="F14" s="191"/>
      <c r="G14" s="3"/>
      <c r="H14" s="194"/>
      <c r="I14" s="3"/>
    </row>
    <row r="15" spans="1:10" ht="15.75">
      <c r="A15" s="1" t="s">
        <v>87</v>
      </c>
      <c r="B15" s="3">
        <v>10000</v>
      </c>
      <c r="E15" s="183">
        <f t="shared" si="2"/>
        <v>10000</v>
      </c>
      <c r="F15" s="191"/>
      <c r="G15" s="3">
        <f>(ExistingExpenses!E15)</f>
        <v>8500</v>
      </c>
      <c r="H15" s="194">
        <f t="shared" si="1"/>
        <v>1.1764705882352942</v>
      </c>
      <c r="I15" s="3">
        <f t="shared" si="0"/>
        <v>18500</v>
      </c>
      <c r="J15" s="196" t="s">
        <v>265</v>
      </c>
    </row>
    <row r="16" spans="1:9" ht="15.75">
      <c r="A16" s="1"/>
      <c r="B16" s="3"/>
      <c r="E16" s="183"/>
      <c r="F16" s="191"/>
      <c r="G16" s="3"/>
      <c r="H16" s="194"/>
      <c r="I16" s="3"/>
    </row>
    <row r="17" spans="1:10" ht="15.75">
      <c r="A17" s="1" t="s">
        <v>313</v>
      </c>
      <c r="B17" s="3">
        <v>20000</v>
      </c>
      <c r="E17" s="183">
        <f t="shared" si="2"/>
        <v>20000</v>
      </c>
      <c r="F17" s="191"/>
      <c r="G17" s="3">
        <f>(ExistingExpenses!E17)</f>
        <v>57500</v>
      </c>
      <c r="H17" s="194">
        <f t="shared" si="1"/>
        <v>0.34782608695652173</v>
      </c>
      <c r="I17" s="3">
        <f t="shared" si="0"/>
        <v>77500</v>
      </c>
      <c r="J17" s="196" t="s">
        <v>266</v>
      </c>
    </row>
    <row r="18" spans="1:9" ht="15.75">
      <c r="A18" s="1"/>
      <c r="B18" s="3"/>
      <c r="E18" s="183"/>
      <c r="F18" s="191"/>
      <c r="G18" s="3"/>
      <c r="H18" s="194"/>
      <c r="I18" s="3"/>
    </row>
    <row r="19" spans="1:10" ht="15.75">
      <c r="A19" s="1" t="s">
        <v>244</v>
      </c>
      <c r="B19" s="3"/>
      <c r="C19" s="181">
        <v>20000</v>
      </c>
      <c r="D19" s="181">
        <v>5000</v>
      </c>
      <c r="E19" s="183">
        <f t="shared" si="2"/>
        <v>25000</v>
      </c>
      <c r="F19" s="191"/>
      <c r="G19" s="3">
        <f>(ExistingExpenses!E19)</f>
        <v>13000</v>
      </c>
      <c r="H19" s="194">
        <f t="shared" si="1"/>
        <v>1.9230769230769231</v>
      </c>
      <c r="I19" s="3">
        <f t="shared" si="0"/>
        <v>38000</v>
      </c>
      <c r="J19" s="196" t="s">
        <v>267</v>
      </c>
    </row>
    <row r="20" spans="1:9" ht="15.75">
      <c r="A20" s="1"/>
      <c r="B20" s="3"/>
      <c r="E20" s="183"/>
      <c r="F20" s="191"/>
      <c r="G20" s="3"/>
      <c r="H20" s="194"/>
      <c r="I20" s="3"/>
    </row>
    <row r="21" spans="1:10" ht="15.75">
      <c r="A21" s="1" t="s">
        <v>177</v>
      </c>
      <c r="B21" s="3">
        <v>500</v>
      </c>
      <c r="C21" s="1">
        <v>500</v>
      </c>
      <c r="E21" s="183">
        <f t="shared" si="2"/>
        <v>1000</v>
      </c>
      <c r="F21" s="191"/>
      <c r="G21" s="3">
        <f>(ExistingExpenses!E21)</f>
        <v>1000</v>
      </c>
      <c r="H21" s="194">
        <f t="shared" si="1"/>
        <v>1</v>
      </c>
      <c r="I21" s="3">
        <f t="shared" si="0"/>
        <v>2000</v>
      </c>
      <c r="J21" s="196" t="s">
        <v>268</v>
      </c>
    </row>
    <row r="22" spans="1:9" ht="15.75">
      <c r="A22" s="1"/>
      <c r="B22" s="3"/>
      <c r="E22" s="183"/>
      <c r="F22" s="191"/>
      <c r="G22" s="3"/>
      <c r="H22" s="194"/>
      <c r="I22" s="3"/>
    </row>
    <row r="23" spans="1:10" ht="15.75">
      <c r="A23" s="1" t="s">
        <v>314</v>
      </c>
      <c r="B23" s="3"/>
      <c r="C23" s="181">
        <v>15000</v>
      </c>
      <c r="D23" s="181">
        <v>4000</v>
      </c>
      <c r="E23" s="183">
        <f t="shared" si="2"/>
        <v>19000</v>
      </c>
      <c r="F23" s="191"/>
      <c r="G23" s="3">
        <f>(ExistingExpenses!E23)</f>
        <v>19396</v>
      </c>
      <c r="H23" s="194">
        <f t="shared" si="1"/>
        <v>0.9795834192617034</v>
      </c>
      <c r="I23" s="3">
        <f t="shared" si="0"/>
        <v>38396</v>
      </c>
      <c r="J23" s="196" t="s">
        <v>269</v>
      </c>
    </row>
    <row r="24" spans="1:9" ht="15.75">
      <c r="A24" s="1"/>
      <c r="B24" s="3"/>
      <c r="E24" s="183"/>
      <c r="F24" s="191"/>
      <c r="G24" s="3"/>
      <c r="H24" s="194"/>
      <c r="I24" s="3"/>
    </row>
    <row r="25" spans="1:10" ht="15.75">
      <c r="A25" s="1" t="s">
        <v>315</v>
      </c>
      <c r="B25" s="3"/>
      <c r="C25" s="181">
        <v>20000</v>
      </c>
      <c r="E25" s="183">
        <f t="shared" si="2"/>
        <v>20000</v>
      </c>
      <c r="F25" s="191"/>
      <c r="G25" s="3">
        <f>(ExistingExpenses!E25)</f>
        <v>0</v>
      </c>
      <c r="H25" s="194"/>
      <c r="I25" s="3">
        <f t="shared" si="0"/>
        <v>20000</v>
      </c>
      <c r="J25" s="196" t="s">
        <v>270</v>
      </c>
    </row>
    <row r="26" spans="1:9" ht="15.75">
      <c r="A26" s="1"/>
      <c r="B26" s="3"/>
      <c r="E26" s="183"/>
      <c r="F26" s="191"/>
      <c r="G26" s="3"/>
      <c r="H26" s="194"/>
      <c r="I26" s="3"/>
    </row>
    <row r="27" spans="1:10" ht="15.75">
      <c r="A27" s="1" t="s">
        <v>316</v>
      </c>
      <c r="B27" s="3">
        <v>0</v>
      </c>
      <c r="C27" s="181">
        <v>10000</v>
      </c>
      <c r="E27" s="183">
        <f t="shared" si="2"/>
        <v>10000</v>
      </c>
      <c r="F27" s="191"/>
      <c r="G27" s="3">
        <f>(ExistingExpenses!E27)</f>
        <v>0</v>
      </c>
      <c r="H27" s="194"/>
      <c r="I27" s="3">
        <f t="shared" si="0"/>
        <v>10000</v>
      </c>
      <c r="J27" s="196" t="s">
        <v>271</v>
      </c>
    </row>
    <row r="28" spans="1:9" ht="15.75">
      <c r="A28" s="1"/>
      <c r="B28" s="3"/>
      <c r="E28" s="183"/>
      <c r="F28" s="191"/>
      <c r="G28" s="3"/>
      <c r="H28" s="194"/>
      <c r="I28" s="3"/>
    </row>
    <row r="29" spans="1:10" ht="15.75">
      <c r="A29" s="1" t="s">
        <v>181</v>
      </c>
      <c r="B29" s="5">
        <v>3000</v>
      </c>
      <c r="C29" s="185">
        <v>2000</v>
      </c>
      <c r="D29" s="185">
        <v>1000</v>
      </c>
      <c r="E29" s="189">
        <f t="shared" si="2"/>
        <v>6000</v>
      </c>
      <c r="F29" s="191"/>
      <c r="G29" s="5">
        <f>(ExistingExpenses!E29)</f>
        <v>45000</v>
      </c>
      <c r="H29" s="195">
        <f t="shared" si="1"/>
        <v>0.13333333333333333</v>
      </c>
      <c r="I29" s="5">
        <f t="shared" si="0"/>
        <v>51000</v>
      </c>
      <c r="J29" s="197" t="s">
        <v>272</v>
      </c>
    </row>
    <row r="30" spans="1:9" ht="15.75">
      <c r="A30" s="1" t="s">
        <v>4</v>
      </c>
      <c r="B30" s="4">
        <f>SUM(B11:B29)</f>
        <v>44000</v>
      </c>
      <c r="C30" s="4">
        <f>SUM(C11:C29)</f>
        <v>71500</v>
      </c>
      <c r="D30" s="4">
        <f>SUM(D11:D29)</f>
        <v>12000</v>
      </c>
      <c r="E30" s="4">
        <f>SUM(E11:E29)</f>
        <v>127500</v>
      </c>
      <c r="F30" s="191"/>
      <c r="G30" s="4">
        <f>(ExistingExpenses!E30)</f>
        <v>153896</v>
      </c>
      <c r="H30" s="194">
        <f t="shared" si="1"/>
        <v>0.8284815719706815</v>
      </c>
      <c r="I30" s="4">
        <f t="shared" si="0"/>
        <v>281396</v>
      </c>
    </row>
    <row r="31" spans="1:9" ht="15.75">
      <c r="A31" s="1"/>
      <c r="B31" s="4"/>
      <c r="F31" s="191"/>
      <c r="G31" s="3"/>
      <c r="H31" s="194"/>
      <c r="I31" s="4"/>
    </row>
    <row r="32" spans="1:9" ht="15.75">
      <c r="A32" s="2" t="s">
        <v>182</v>
      </c>
      <c r="B32" s="4"/>
      <c r="F32" s="191"/>
      <c r="G32" s="3"/>
      <c r="H32" s="194"/>
      <c r="I32" s="4"/>
    </row>
    <row r="33" spans="1:9" ht="15.75">
      <c r="A33" s="1" t="s">
        <v>183</v>
      </c>
      <c r="B33" s="3"/>
      <c r="F33" s="191"/>
      <c r="G33" s="3"/>
      <c r="H33" s="194"/>
      <c r="I33" s="4"/>
    </row>
    <row r="34" spans="1:10" ht="15.75">
      <c r="A34" s="1" t="s">
        <v>325</v>
      </c>
      <c r="B34" s="3">
        <v>110205</v>
      </c>
      <c r="E34" s="183">
        <f>B34+C34+D34</f>
        <v>110205</v>
      </c>
      <c r="F34" s="191"/>
      <c r="G34" s="3">
        <f>(ExistingExpenses!E34)</f>
        <v>83315</v>
      </c>
      <c r="H34" s="194">
        <f t="shared" si="1"/>
        <v>1.3227510052211486</v>
      </c>
      <c r="I34" s="3">
        <f t="shared" si="0"/>
        <v>193520</v>
      </c>
      <c r="J34" s="196" t="s">
        <v>311</v>
      </c>
    </row>
    <row r="35" spans="1:10" ht="15.75">
      <c r="A35" s="1" t="s">
        <v>326</v>
      </c>
      <c r="B35" s="3">
        <v>97763</v>
      </c>
      <c r="E35" s="183">
        <f aca="true" t="shared" si="3" ref="E35:E62">B35+C35+D35</f>
        <v>97763</v>
      </c>
      <c r="F35" s="191"/>
      <c r="G35" s="3">
        <f>(ExistingExpenses!E35)</f>
        <v>73711</v>
      </c>
      <c r="H35" s="194">
        <f t="shared" si="1"/>
        <v>1.3263013661461653</v>
      </c>
      <c r="I35" s="3">
        <f t="shared" si="0"/>
        <v>171474</v>
      </c>
      <c r="J35" s="196" t="s">
        <v>311</v>
      </c>
    </row>
    <row r="36" spans="1:10" ht="15.75">
      <c r="A36" s="1" t="s">
        <v>184</v>
      </c>
      <c r="B36" s="3">
        <v>3000</v>
      </c>
      <c r="E36" s="183">
        <f t="shared" si="3"/>
        <v>3000</v>
      </c>
      <c r="F36" s="191"/>
      <c r="G36" s="3">
        <f>(ExistingExpenses!E36)</f>
        <v>4000</v>
      </c>
      <c r="H36" s="194">
        <f t="shared" si="1"/>
        <v>0.75</v>
      </c>
      <c r="I36" s="3">
        <f t="shared" si="0"/>
        <v>7000</v>
      </c>
      <c r="J36" s="196" t="s">
        <v>311</v>
      </c>
    </row>
    <row r="37" spans="1:9" ht="15.75">
      <c r="A37" s="1"/>
      <c r="B37" s="3"/>
      <c r="E37" s="183">
        <f t="shared" si="3"/>
        <v>0</v>
      </c>
      <c r="F37" s="191"/>
      <c r="G37" s="3"/>
      <c r="H37" s="194"/>
      <c r="I37" s="3"/>
    </row>
    <row r="38" spans="1:9" ht="15.75">
      <c r="A38" s="1" t="s">
        <v>185</v>
      </c>
      <c r="B38" s="3">
        <v>0</v>
      </c>
      <c r="E38" s="183">
        <f t="shared" si="3"/>
        <v>0</v>
      </c>
      <c r="F38" s="191"/>
      <c r="G38" s="3">
        <f>(ExistingExpenses!E38)</f>
        <v>0</v>
      </c>
      <c r="H38" s="194"/>
      <c r="I38" s="3">
        <f t="shared" si="0"/>
        <v>0</v>
      </c>
    </row>
    <row r="39" spans="1:9" ht="15.75">
      <c r="A39" s="1"/>
      <c r="B39" s="3"/>
      <c r="E39" s="183">
        <f t="shared" si="3"/>
        <v>0</v>
      </c>
      <c r="F39" s="191"/>
      <c r="G39" s="3"/>
      <c r="H39" s="194"/>
      <c r="I39" s="3"/>
    </row>
    <row r="40" spans="1:10" ht="15.75">
      <c r="A40" s="1" t="s">
        <v>317</v>
      </c>
      <c r="B40" s="3">
        <v>500</v>
      </c>
      <c r="C40" s="181">
        <v>2000</v>
      </c>
      <c r="D40" s="181">
        <v>1000</v>
      </c>
      <c r="E40" s="183">
        <f t="shared" si="3"/>
        <v>3500</v>
      </c>
      <c r="F40" s="191"/>
      <c r="G40" s="3">
        <f>(ExistingExpenses!E40)</f>
        <v>3500</v>
      </c>
      <c r="H40" s="194">
        <f t="shared" si="1"/>
        <v>1</v>
      </c>
      <c r="I40" s="3">
        <f t="shared" si="0"/>
        <v>7000</v>
      </c>
      <c r="J40" s="196" t="s">
        <v>273</v>
      </c>
    </row>
    <row r="41" spans="1:9" ht="15.75">
      <c r="A41" s="1"/>
      <c r="B41" s="3"/>
      <c r="E41" s="183">
        <f t="shared" si="3"/>
        <v>0</v>
      </c>
      <c r="F41" s="191"/>
      <c r="G41" s="3"/>
      <c r="H41" s="194"/>
      <c r="I41" s="3"/>
    </row>
    <row r="42" spans="1:10" ht="15.75">
      <c r="A42" s="1" t="s">
        <v>318</v>
      </c>
      <c r="B42" s="3">
        <v>25000</v>
      </c>
      <c r="C42" s="181">
        <v>4000</v>
      </c>
      <c r="E42" s="183">
        <f t="shared" si="3"/>
        <v>29000</v>
      </c>
      <c r="F42" s="191"/>
      <c r="G42" s="3">
        <f>(ExistingExpenses!E42)</f>
        <v>28476</v>
      </c>
      <c r="H42" s="194">
        <f t="shared" si="1"/>
        <v>1.018401460879337</v>
      </c>
      <c r="I42" s="3">
        <f t="shared" si="0"/>
        <v>57476</v>
      </c>
      <c r="J42" s="196" t="s">
        <v>274</v>
      </c>
    </row>
    <row r="43" spans="1:9" ht="15.75">
      <c r="A43" s="1"/>
      <c r="B43" s="3"/>
      <c r="C43" s="181"/>
      <c r="E43" s="183"/>
      <c r="F43" s="191"/>
      <c r="G43" s="3"/>
      <c r="H43" s="194"/>
      <c r="I43" s="3"/>
    </row>
    <row r="44" spans="1:10" ht="15.75">
      <c r="A44" s="1" t="s">
        <v>256</v>
      </c>
      <c r="B44" s="3"/>
      <c r="C44" s="181"/>
      <c r="E44" s="183">
        <f t="shared" si="3"/>
        <v>0</v>
      </c>
      <c r="F44" s="191"/>
      <c r="G44" s="3">
        <f>(ExistingExpenses!E44)</f>
        <v>77396</v>
      </c>
      <c r="H44" s="194">
        <f t="shared" si="1"/>
        <v>0</v>
      </c>
      <c r="I44" s="3">
        <f t="shared" si="0"/>
        <v>77396</v>
      </c>
      <c r="J44" s="196" t="s">
        <v>275</v>
      </c>
    </row>
    <row r="45" spans="1:9" ht="15.75">
      <c r="A45" s="1"/>
      <c r="B45" s="3"/>
      <c r="E45" s="183"/>
      <c r="F45" s="191"/>
      <c r="G45" s="3"/>
      <c r="H45" s="194"/>
      <c r="I45" s="3"/>
    </row>
    <row r="46" spans="1:10" ht="15.75">
      <c r="A46" s="1" t="s">
        <v>245</v>
      </c>
      <c r="B46" s="3"/>
      <c r="C46" s="181">
        <v>3000</v>
      </c>
      <c r="D46" s="181">
        <v>1000</v>
      </c>
      <c r="E46" s="183">
        <f t="shared" si="3"/>
        <v>4000</v>
      </c>
      <c r="F46" s="191"/>
      <c r="G46" s="3">
        <f>(ExistingExpenses!E46)</f>
        <v>5080</v>
      </c>
      <c r="H46" s="194">
        <f t="shared" si="1"/>
        <v>0.7874015748031497</v>
      </c>
      <c r="I46" s="3">
        <f t="shared" si="0"/>
        <v>9080</v>
      </c>
      <c r="J46" s="196" t="s">
        <v>276</v>
      </c>
    </row>
    <row r="47" spans="1:9" ht="15.75">
      <c r="A47" s="1"/>
      <c r="B47" s="3"/>
      <c r="E47" s="183"/>
      <c r="F47" s="191"/>
      <c r="G47" s="3"/>
      <c r="H47" s="194"/>
      <c r="I47" s="3"/>
    </row>
    <row r="48" spans="1:10" ht="15.75">
      <c r="A48" s="1" t="s">
        <v>187</v>
      </c>
      <c r="B48" s="3">
        <v>2000</v>
      </c>
      <c r="E48" s="183">
        <f t="shared" si="3"/>
        <v>2000</v>
      </c>
      <c r="F48" s="191"/>
      <c r="G48" s="3">
        <f>(ExistingExpenses!E48)</f>
        <v>0</v>
      </c>
      <c r="H48" s="194"/>
      <c r="I48" s="3">
        <f t="shared" si="0"/>
        <v>2000</v>
      </c>
      <c r="J48" s="196" t="s">
        <v>277</v>
      </c>
    </row>
    <row r="49" spans="1:9" ht="15.75">
      <c r="A49" s="1"/>
      <c r="B49" s="3"/>
      <c r="E49" s="183"/>
      <c r="F49" s="191"/>
      <c r="G49" s="3"/>
      <c r="H49" s="194"/>
      <c r="I49" s="3"/>
    </row>
    <row r="50" spans="1:10" ht="15.75">
      <c r="A50" s="1" t="s">
        <v>188</v>
      </c>
      <c r="B50" s="3"/>
      <c r="C50" s="181">
        <v>10000</v>
      </c>
      <c r="E50" s="183">
        <f t="shared" si="3"/>
        <v>10000</v>
      </c>
      <c r="F50" s="191"/>
      <c r="G50" s="3">
        <f>(ExistingExpenses!E50)</f>
        <v>0</v>
      </c>
      <c r="H50" s="194"/>
      <c r="I50" s="3">
        <f t="shared" si="0"/>
        <v>10000</v>
      </c>
      <c r="J50" s="196" t="s">
        <v>278</v>
      </c>
    </row>
    <row r="51" spans="1:9" ht="15.75">
      <c r="A51" s="1"/>
      <c r="B51" s="3"/>
      <c r="E51" s="183">
        <f t="shared" si="3"/>
        <v>0</v>
      </c>
      <c r="F51" s="191"/>
      <c r="G51" s="3"/>
      <c r="H51" s="194"/>
      <c r="I51" s="3"/>
    </row>
    <row r="52" spans="1:10" ht="15.75">
      <c r="A52" s="1" t="s">
        <v>189</v>
      </c>
      <c r="B52" s="3">
        <v>1000</v>
      </c>
      <c r="C52" s="181">
        <v>2000</v>
      </c>
      <c r="E52" s="183">
        <f t="shared" si="3"/>
        <v>3000</v>
      </c>
      <c r="F52" s="191"/>
      <c r="G52" s="3">
        <f>(ExistingExpenses!E52)</f>
        <v>3000</v>
      </c>
      <c r="H52" s="194">
        <f t="shared" si="1"/>
        <v>1</v>
      </c>
      <c r="I52" s="3">
        <f t="shared" si="0"/>
        <v>6000</v>
      </c>
      <c r="J52" s="196" t="s">
        <v>279</v>
      </c>
    </row>
    <row r="53" spans="1:9" ht="15.75">
      <c r="A53" s="1"/>
      <c r="B53" s="3"/>
      <c r="E53" s="183">
        <f t="shared" si="3"/>
        <v>0</v>
      </c>
      <c r="F53" s="191"/>
      <c r="G53" s="3"/>
      <c r="H53" s="194"/>
      <c r="I53" s="3"/>
    </row>
    <row r="54" spans="1:10" ht="15.75">
      <c r="A54" s="1" t="s">
        <v>246</v>
      </c>
      <c r="B54" s="3">
        <v>1000</v>
      </c>
      <c r="C54" s="181">
        <v>2000</v>
      </c>
      <c r="E54" s="183">
        <f t="shared" si="3"/>
        <v>3000</v>
      </c>
      <c r="F54" s="191"/>
      <c r="G54" s="3">
        <f>(ExistingExpenses!E54)</f>
        <v>4610</v>
      </c>
      <c r="H54" s="194">
        <f t="shared" si="1"/>
        <v>0.6507592190889371</v>
      </c>
      <c r="I54" s="3">
        <f t="shared" si="0"/>
        <v>7610</v>
      </c>
      <c r="J54" s="196" t="s">
        <v>280</v>
      </c>
    </row>
    <row r="55" spans="1:9" ht="15.75">
      <c r="A55" s="1"/>
      <c r="B55" s="3"/>
      <c r="E55" s="183">
        <f t="shared" si="3"/>
        <v>0</v>
      </c>
      <c r="F55" s="191"/>
      <c r="G55" s="3"/>
      <c r="H55" s="194"/>
      <c r="I55" s="3"/>
    </row>
    <row r="56" spans="1:10" ht="15.75">
      <c r="A56" s="1" t="s">
        <v>190</v>
      </c>
      <c r="B56" s="3">
        <v>2000</v>
      </c>
      <c r="E56" s="183">
        <f t="shared" si="3"/>
        <v>2000</v>
      </c>
      <c r="F56" s="191"/>
      <c r="G56" s="3">
        <f>(ExistingExpenses!E56)</f>
        <v>3368</v>
      </c>
      <c r="H56" s="194">
        <f t="shared" si="1"/>
        <v>0.5938242280285035</v>
      </c>
      <c r="I56" s="3">
        <f t="shared" si="0"/>
        <v>5368</v>
      </c>
      <c r="J56" s="196" t="s">
        <v>281</v>
      </c>
    </row>
    <row r="57" spans="1:9" ht="15.75">
      <c r="A57" s="1"/>
      <c r="B57" s="3"/>
      <c r="E57" s="183">
        <f t="shared" si="3"/>
        <v>0</v>
      </c>
      <c r="F57" s="191"/>
      <c r="G57" s="3"/>
      <c r="H57" s="194"/>
      <c r="I57" s="3"/>
    </row>
    <row r="58" spans="1:10" ht="15.75">
      <c r="A58" s="1" t="s">
        <v>319</v>
      </c>
      <c r="B58" s="3"/>
      <c r="C58" s="181">
        <v>1000</v>
      </c>
      <c r="E58" s="183">
        <f t="shared" si="3"/>
        <v>1000</v>
      </c>
      <c r="F58" s="191"/>
      <c r="G58" s="3">
        <f>(ExistingExpenses!E58)</f>
        <v>1000</v>
      </c>
      <c r="H58" s="194">
        <f t="shared" si="1"/>
        <v>1</v>
      </c>
      <c r="I58" s="3">
        <f t="shared" si="0"/>
        <v>2000</v>
      </c>
      <c r="J58" s="196" t="s">
        <v>282</v>
      </c>
    </row>
    <row r="59" spans="1:9" ht="15.75">
      <c r="A59" s="1"/>
      <c r="B59" s="3"/>
      <c r="E59" s="183">
        <f t="shared" si="3"/>
        <v>0</v>
      </c>
      <c r="F59" s="191"/>
      <c r="G59" s="3"/>
      <c r="H59" s="194"/>
      <c r="I59" s="3"/>
    </row>
    <row r="60" spans="1:10" ht="15.75">
      <c r="A60" s="1" t="s">
        <v>192</v>
      </c>
      <c r="B60" s="3"/>
      <c r="C60" s="181">
        <v>30000</v>
      </c>
      <c r="D60" s="181">
        <v>2000</v>
      </c>
      <c r="E60" s="183">
        <f t="shared" si="3"/>
        <v>32000</v>
      </c>
      <c r="F60" s="191"/>
      <c r="G60" s="3">
        <f>(ExistingExpenses!E60)</f>
        <v>20794</v>
      </c>
      <c r="H60" s="194">
        <f t="shared" si="1"/>
        <v>1.5389054534962008</v>
      </c>
      <c r="I60" s="3">
        <f t="shared" si="0"/>
        <v>52794</v>
      </c>
      <c r="J60" s="196" t="s">
        <v>283</v>
      </c>
    </row>
    <row r="61" spans="1:9" ht="15.75">
      <c r="A61" s="1"/>
      <c r="B61" s="3"/>
      <c r="E61" s="183">
        <f t="shared" si="3"/>
        <v>0</v>
      </c>
      <c r="F61" s="191"/>
      <c r="G61" s="3"/>
      <c r="H61" s="194"/>
      <c r="I61" s="3"/>
    </row>
    <row r="62" spans="1:10" ht="15.75">
      <c r="A62" s="1" t="s">
        <v>7</v>
      </c>
      <c r="B62" s="5">
        <v>5000</v>
      </c>
      <c r="C62" s="185">
        <v>5000</v>
      </c>
      <c r="D62" s="188"/>
      <c r="E62" s="189">
        <f t="shared" si="3"/>
        <v>10000</v>
      </c>
      <c r="F62" s="191"/>
      <c r="G62" s="5">
        <f>(ExistingExpenses!E62)</f>
        <v>27827</v>
      </c>
      <c r="H62" s="195">
        <f t="shared" si="1"/>
        <v>0.3593632083947245</v>
      </c>
      <c r="I62" s="5">
        <f t="shared" si="0"/>
        <v>37827</v>
      </c>
      <c r="J62" s="197" t="s">
        <v>272</v>
      </c>
    </row>
    <row r="63" spans="1:9" ht="15.75">
      <c r="A63" s="1" t="s">
        <v>4</v>
      </c>
      <c r="B63" s="4">
        <f>SUM(B33:B62)</f>
        <v>247468</v>
      </c>
      <c r="C63" s="4">
        <f>SUM(C33:C62)</f>
        <v>59000</v>
      </c>
      <c r="D63" s="4">
        <f>SUM(D33:D62)</f>
        <v>4000</v>
      </c>
      <c r="E63" s="4">
        <f>SUM(E33:E62)</f>
        <v>310468</v>
      </c>
      <c r="F63" s="191"/>
      <c r="G63" s="4">
        <f>(ExistingExpenses!E63)</f>
        <v>336077</v>
      </c>
      <c r="H63" s="194">
        <f t="shared" si="1"/>
        <v>0.9238002005492789</v>
      </c>
      <c r="I63" s="4">
        <f t="shared" si="0"/>
        <v>646545</v>
      </c>
    </row>
    <row r="64" spans="1:9" ht="15.75">
      <c r="A64" s="1"/>
      <c r="F64" s="191"/>
      <c r="G64" s="3"/>
      <c r="H64" s="194"/>
      <c r="I64" s="4"/>
    </row>
    <row r="65" spans="1:9" ht="15.75">
      <c r="A65" s="2" t="s">
        <v>8</v>
      </c>
      <c r="F65" s="191"/>
      <c r="G65" s="3"/>
      <c r="H65" s="194"/>
      <c r="I65" s="4"/>
    </row>
    <row r="66" spans="1:10" ht="15.75">
      <c r="A66" s="1" t="s">
        <v>320</v>
      </c>
      <c r="B66" s="4">
        <v>25000</v>
      </c>
      <c r="E66" s="190">
        <f>B66+C66+D66</f>
        <v>25000</v>
      </c>
      <c r="F66" s="191"/>
      <c r="G66" s="3">
        <f>(ExistingExpenses!E66)</f>
        <v>7785</v>
      </c>
      <c r="H66" s="194">
        <f t="shared" si="1"/>
        <v>3.2113037893384715</v>
      </c>
      <c r="I66" s="4">
        <f t="shared" si="0"/>
        <v>32785</v>
      </c>
      <c r="J66" s="196" t="s">
        <v>284</v>
      </c>
    </row>
    <row r="67" spans="1:9" ht="15.75">
      <c r="A67" s="1"/>
      <c r="F67" s="191"/>
      <c r="G67" s="3"/>
      <c r="H67" s="194"/>
      <c r="I67" s="4"/>
    </row>
    <row r="68" spans="1:9" ht="15.75">
      <c r="A68" s="230" t="s">
        <v>10</v>
      </c>
      <c r="B68" s="225">
        <f>B8+B30+B63+B66</f>
        <v>560082</v>
      </c>
      <c r="C68" s="225">
        <f>C8+C30+C63+C66</f>
        <v>892077.9</v>
      </c>
      <c r="D68" s="225">
        <f>D8+D30+D63+D66</f>
        <v>177033.63999999998</v>
      </c>
      <c r="E68" s="225">
        <f>E8+E30+E63+E66</f>
        <v>1629193.54</v>
      </c>
      <c r="F68" s="226"/>
      <c r="G68" s="227">
        <f>(ExistingExpenses!E68)</f>
        <v>1659128</v>
      </c>
      <c r="H68" s="228">
        <f t="shared" si="1"/>
        <v>0.9819577151371082</v>
      </c>
      <c r="I68" s="227">
        <f t="shared" si="0"/>
        <v>3288321.54</v>
      </c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</sheetData>
  <sheetProtection/>
  <mergeCells count="1">
    <mergeCell ref="B2:E2"/>
  </mergeCells>
  <printOptions gridLines="1"/>
  <pageMargins left="0.75" right="0.75" top="1" bottom="1" header="0.5" footer="0.5"/>
  <pageSetup fitToHeight="1" fitToWidth="1" horizontalDpi="300" verticalDpi="3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40">
      <selection activeCell="H56" sqref="H56"/>
    </sheetView>
  </sheetViews>
  <sheetFormatPr defaultColWidth="9.140625" defaultRowHeight="12.75"/>
  <cols>
    <col min="1" max="1" width="45.7109375" style="0" customWidth="1"/>
    <col min="2" max="2" width="15.7109375" style="0" customWidth="1"/>
    <col min="3" max="3" width="15.7109375" style="1" customWidth="1"/>
    <col min="4" max="4" width="15.7109375" style="0" customWidth="1"/>
    <col min="5" max="5" width="15.7109375" style="1" customWidth="1"/>
    <col min="6" max="6" width="5.7109375" style="229" customWidth="1"/>
    <col min="7" max="9" width="15.7109375" style="1" customWidth="1"/>
    <col min="10" max="10" width="75.7109375" style="196" customWidth="1"/>
  </cols>
  <sheetData>
    <row r="1" ht="15.75">
      <c r="A1" s="9" t="s">
        <v>162</v>
      </c>
    </row>
    <row r="2" spans="2:9" ht="15.75" customHeight="1">
      <c r="B2" s="238" t="s">
        <v>290</v>
      </c>
      <c r="C2" s="240"/>
      <c r="D2" s="240"/>
      <c r="E2" s="240"/>
      <c r="F2" s="191"/>
      <c r="G2" s="233" t="s">
        <v>258</v>
      </c>
      <c r="H2" s="233" t="s">
        <v>44</v>
      </c>
      <c r="I2" s="233" t="s">
        <v>259</v>
      </c>
    </row>
    <row r="3" spans="1:10" ht="15.75">
      <c r="A3" s="231" t="s">
        <v>0</v>
      </c>
      <c r="B3" s="232" t="s">
        <v>11</v>
      </c>
      <c r="C3" s="232" t="s">
        <v>221</v>
      </c>
      <c r="D3" s="232" t="s">
        <v>222</v>
      </c>
      <c r="E3" s="232" t="s">
        <v>4</v>
      </c>
      <c r="F3" s="191"/>
      <c r="G3" s="232" t="s">
        <v>43</v>
      </c>
      <c r="H3" s="232" t="s">
        <v>259</v>
      </c>
      <c r="I3" s="232" t="s">
        <v>10</v>
      </c>
      <c r="J3" s="7" t="s">
        <v>260</v>
      </c>
    </row>
    <row r="4" spans="1:6" ht="15.75">
      <c r="A4" s="2" t="s">
        <v>226</v>
      </c>
      <c r="B4" s="1"/>
      <c r="F4" s="191"/>
    </row>
    <row r="5" spans="1:10" ht="15.75">
      <c r="A5" s="1" t="s">
        <v>28</v>
      </c>
      <c r="B5" s="3"/>
      <c r="C5" s="3">
        <f>(AquaticsMembershipRevenue!B61)</f>
        <v>60558.3</v>
      </c>
      <c r="E5" s="183">
        <f>B5+C5+D5</f>
        <v>60558.3</v>
      </c>
      <c r="F5" s="191"/>
      <c r="H5" s="194"/>
      <c r="I5" s="183">
        <f>E5+G5</f>
        <v>60558.3</v>
      </c>
      <c r="J5" s="196" t="s">
        <v>291</v>
      </c>
    </row>
    <row r="6" spans="1:9" ht="15.75">
      <c r="A6" s="1"/>
      <c r="B6" s="3"/>
      <c r="E6" s="183"/>
      <c r="F6" s="191"/>
      <c r="H6" s="194"/>
      <c r="I6" s="183">
        <f aca="true" t="shared" si="0" ref="I6:I62">E6+G6</f>
        <v>0</v>
      </c>
    </row>
    <row r="7" spans="1:10" ht="15.75">
      <c r="A7" s="1" t="s">
        <v>227</v>
      </c>
      <c r="B7" s="3"/>
      <c r="C7" s="3">
        <f>(AquaticsMembershipRevenue!B62)</f>
        <v>47444.67539999999</v>
      </c>
      <c r="E7" s="183">
        <f>B7+C7+D7</f>
        <v>47444.67539999999</v>
      </c>
      <c r="F7" s="191"/>
      <c r="H7" s="194"/>
      <c r="I7" s="183">
        <f t="shared" si="0"/>
        <v>47444.67539999999</v>
      </c>
      <c r="J7" s="196" t="s">
        <v>291</v>
      </c>
    </row>
    <row r="8" spans="1:9" ht="15.75">
      <c r="A8" s="1"/>
      <c r="B8" s="3"/>
      <c r="E8" s="183"/>
      <c r="F8" s="191"/>
      <c r="H8" s="194"/>
      <c r="I8" s="183">
        <f t="shared" si="0"/>
        <v>0</v>
      </c>
    </row>
    <row r="9" spans="1:10" ht="15.75">
      <c r="A9" s="1" t="s">
        <v>230</v>
      </c>
      <c r="B9" s="3"/>
      <c r="C9" s="3">
        <f>(AquaticsMembershipRevenue!B63)</f>
        <v>9452.090349999999</v>
      </c>
      <c r="E9" s="183">
        <f>B9+C9+D9</f>
        <v>9452.090349999999</v>
      </c>
      <c r="F9" s="191"/>
      <c r="H9" s="194"/>
      <c r="I9" s="183">
        <f t="shared" si="0"/>
        <v>9452.090349999999</v>
      </c>
      <c r="J9" s="196" t="s">
        <v>291</v>
      </c>
    </row>
    <row r="10" spans="1:9" ht="15.75">
      <c r="A10" s="1"/>
      <c r="B10" s="3"/>
      <c r="E10" s="183"/>
      <c r="F10" s="191"/>
      <c r="H10" s="194"/>
      <c r="I10" s="183">
        <f t="shared" si="0"/>
        <v>0</v>
      </c>
    </row>
    <row r="11" spans="1:10" ht="15.75">
      <c r="A11" s="1" t="s">
        <v>228</v>
      </c>
      <c r="B11" s="5"/>
      <c r="C11" s="5">
        <f>(AquaticsMembershipRevenue!B64)</f>
        <v>28356.271049999996</v>
      </c>
      <c r="D11" s="77"/>
      <c r="E11" s="189">
        <f>B11+C11+D11</f>
        <v>28356.271049999996</v>
      </c>
      <c r="F11" s="191"/>
      <c r="G11" s="188"/>
      <c r="H11" s="195"/>
      <c r="I11" s="189">
        <f t="shared" si="0"/>
        <v>28356.271049999996</v>
      </c>
      <c r="J11" s="197" t="s">
        <v>291</v>
      </c>
    </row>
    <row r="12" spans="1:9" ht="15.75">
      <c r="A12" s="1" t="s">
        <v>4</v>
      </c>
      <c r="B12" s="3"/>
      <c r="C12" s="4">
        <f>SUM(C5:C11)</f>
        <v>145811.3368</v>
      </c>
      <c r="D12" s="4">
        <f>SUM(D5:D11)</f>
        <v>0</v>
      </c>
      <c r="E12" s="4">
        <f>SUM(E5:E11)</f>
        <v>145811.3368</v>
      </c>
      <c r="F12" s="191"/>
      <c r="G12" s="4">
        <f>(ExistingRevenues!E12)</f>
        <v>249191</v>
      </c>
      <c r="H12" s="194">
        <f aca="true" t="shared" si="1" ref="H7:H62">E12/G12</f>
        <v>0.5851388565397626</v>
      </c>
      <c r="I12" s="4">
        <f t="shared" si="0"/>
        <v>395002.3368</v>
      </c>
    </row>
    <row r="13" spans="1:9" ht="15.75">
      <c r="A13" s="1"/>
      <c r="B13" s="3"/>
      <c r="F13" s="191"/>
      <c r="H13" s="194"/>
      <c r="I13" s="4"/>
    </row>
    <row r="14" spans="1:9" ht="15.75">
      <c r="A14" s="2" t="s">
        <v>229</v>
      </c>
      <c r="B14" s="3"/>
      <c r="F14" s="191"/>
      <c r="H14" s="194"/>
      <c r="I14" s="4"/>
    </row>
    <row r="15" spans="1:10" ht="15.75">
      <c r="A15" s="1" t="s">
        <v>28</v>
      </c>
      <c r="B15" s="3"/>
      <c r="C15" s="3">
        <f>(FitnessMembershipRevenue!B61)</f>
        <v>115611.3</v>
      </c>
      <c r="E15" s="183">
        <f>B15+C15+D15</f>
        <v>115611.3</v>
      </c>
      <c r="F15" s="191"/>
      <c r="H15" s="194"/>
      <c r="I15" s="3">
        <f t="shared" si="0"/>
        <v>115611.3</v>
      </c>
      <c r="J15" s="196" t="s">
        <v>292</v>
      </c>
    </row>
    <row r="16" spans="1:9" ht="15.75">
      <c r="A16" s="1"/>
      <c r="B16" s="3"/>
      <c r="C16" s="3"/>
      <c r="E16" s="183"/>
      <c r="F16" s="191"/>
      <c r="H16" s="194"/>
      <c r="I16" s="4"/>
    </row>
    <row r="17" spans="1:10" ht="15.75">
      <c r="A17" s="1" t="s">
        <v>227</v>
      </c>
      <c r="B17" s="3"/>
      <c r="C17" s="3">
        <f>(FitnessMembershipRevenue!B62)</f>
        <v>154380.72366000002</v>
      </c>
      <c r="E17" s="183">
        <f aca="true" t="shared" si="2" ref="E17:E59">B17+C17+D17</f>
        <v>154380.72366000002</v>
      </c>
      <c r="F17" s="191"/>
      <c r="H17" s="194"/>
      <c r="I17" s="3">
        <f t="shared" si="0"/>
        <v>154380.72366000002</v>
      </c>
      <c r="J17" s="196" t="s">
        <v>292</v>
      </c>
    </row>
    <row r="18" spans="1:9" ht="15.75">
      <c r="A18" s="1"/>
      <c r="B18" s="3"/>
      <c r="C18" s="3"/>
      <c r="E18" s="183"/>
      <c r="F18" s="191"/>
      <c r="H18" s="194"/>
      <c r="I18" s="4"/>
    </row>
    <row r="19" spans="1:10" ht="15.75">
      <c r="A19" s="1" t="s">
        <v>94</v>
      </c>
      <c r="B19" s="3"/>
      <c r="C19" s="3">
        <f>(FitnessMembershipRevenue!B63)</f>
        <v>30531.29274</v>
      </c>
      <c r="E19" s="183">
        <f t="shared" si="2"/>
        <v>30531.29274</v>
      </c>
      <c r="F19" s="191"/>
      <c r="H19" s="194"/>
      <c r="I19" s="3">
        <f t="shared" si="0"/>
        <v>30531.29274</v>
      </c>
      <c r="J19" s="196" t="s">
        <v>292</v>
      </c>
    </row>
    <row r="20" spans="1:9" ht="15.75">
      <c r="A20" s="1"/>
      <c r="B20" s="3"/>
      <c r="C20" s="3"/>
      <c r="E20" s="183"/>
      <c r="F20" s="191"/>
      <c r="H20" s="194"/>
      <c r="I20" s="4"/>
    </row>
    <row r="21" spans="1:10" ht="15.75">
      <c r="A21" s="1" t="s">
        <v>228</v>
      </c>
      <c r="B21" s="5"/>
      <c r="C21" s="5">
        <f>(FitnessMembershipRevenue!B64)</f>
        <v>91593.87822</v>
      </c>
      <c r="D21" s="77"/>
      <c r="E21" s="189">
        <f t="shared" si="2"/>
        <v>91593.87822</v>
      </c>
      <c r="F21" s="191"/>
      <c r="G21" s="188"/>
      <c r="H21" s="205"/>
      <c r="I21" s="5">
        <f t="shared" si="0"/>
        <v>91593.87822</v>
      </c>
      <c r="J21" s="197" t="s">
        <v>292</v>
      </c>
    </row>
    <row r="22" spans="1:9" ht="15.75">
      <c r="A22" s="1" t="s">
        <v>4</v>
      </c>
      <c r="B22" s="3"/>
      <c r="C22" s="4">
        <f>SUM(C15:C21)</f>
        <v>392117.19462</v>
      </c>
      <c r="D22" s="4">
        <f>SUM(D15:D21)</f>
        <v>0</v>
      </c>
      <c r="E22" s="4">
        <f t="shared" si="2"/>
        <v>392117.19462</v>
      </c>
      <c r="F22" s="191"/>
      <c r="G22" s="193">
        <f>(ExistingRevenues!E22)</f>
        <v>0</v>
      </c>
      <c r="H22" s="194"/>
      <c r="I22" s="4">
        <f t="shared" si="0"/>
        <v>392117.19462</v>
      </c>
    </row>
    <row r="23" spans="1:9" ht="15.75">
      <c r="A23" s="1"/>
      <c r="B23" s="3"/>
      <c r="E23" s="183"/>
      <c r="F23" s="191"/>
      <c r="H23" s="194"/>
      <c r="I23" s="4"/>
    </row>
    <row r="24" spans="1:9" ht="15.75">
      <c r="A24" s="2" t="s">
        <v>231</v>
      </c>
      <c r="B24" s="3"/>
      <c r="E24" s="183"/>
      <c r="F24" s="191"/>
      <c r="H24" s="194"/>
      <c r="I24" s="4"/>
    </row>
    <row r="25" spans="1:10" ht="15.75">
      <c r="A25" s="1" t="s">
        <v>28</v>
      </c>
      <c r="B25" s="3"/>
      <c r="C25" s="3">
        <f>(FullFacilityMembershipRevenue!B61)</f>
        <v>80744.4</v>
      </c>
      <c r="E25" s="183">
        <f t="shared" si="2"/>
        <v>80744.4</v>
      </c>
      <c r="F25" s="191"/>
      <c r="H25" s="194"/>
      <c r="I25" s="3">
        <f t="shared" si="0"/>
        <v>80744.4</v>
      </c>
      <c r="J25" s="196" t="s">
        <v>293</v>
      </c>
    </row>
    <row r="26" spans="1:9" ht="15.75">
      <c r="A26" s="1"/>
      <c r="B26" s="3"/>
      <c r="C26" s="3"/>
      <c r="E26" s="183"/>
      <c r="F26" s="191"/>
      <c r="H26" s="194"/>
      <c r="I26" s="3"/>
    </row>
    <row r="27" spans="1:10" ht="15.75">
      <c r="A27" s="1" t="s">
        <v>227</v>
      </c>
      <c r="B27" s="3"/>
      <c r="C27" s="3">
        <f>(FullFacilityMembershipRevenue!B62)</f>
        <v>88688.18088</v>
      </c>
      <c r="E27" s="183">
        <f t="shared" si="2"/>
        <v>88688.18088</v>
      </c>
      <c r="F27" s="191"/>
      <c r="H27" s="194"/>
      <c r="I27" s="3">
        <f t="shared" si="0"/>
        <v>88688.18088</v>
      </c>
      <c r="J27" s="196" t="s">
        <v>293</v>
      </c>
    </row>
    <row r="28" spans="1:9" ht="15.75">
      <c r="A28" s="1"/>
      <c r="B28" s="3"/>
      <c r="C28" s="3"/>
      <c r="E28" s="183"/>
      <c r="F28" s="191"/>
      <c r="H28" s="194"/>
      <c r="I28" s="3"/>
    </row>
    <row r="29" spans="1:10" ht="15.75">
      <c r="A29" s="1" t="s">
        <v>94</v>
      </c>
      <c r="B29" s="3"/>
      <c r="C29" s="3">
        <f>(FullFacilityMembershipRevenue!B63)</f>
        <v>17698.193760000002</v>
      </c>
      <c r="E29" s="183">
        <f t="shared" si="2"/>
        <v>17698.193760000002</v>
      </c>
      <c r="F29" s="191"/>
      <c r="H29" s="194"/>
      <c r="I29" s="3">
        <f t="shared" si="0"/>
        <v>17698.193760000002</v>
      </c>
      <c r="J29" s="196" t="s">
        <v>293</v>
      </c>
    </row>
    <row r="30" spans="1:9" ht="15.75">
      <c r="A30" s="1"/>
      <c r="B30" s="3"/>
      <c r="C30" s="3"/>
      <c r="E30" s="183"/>
      <c r="F30" s="191"/>
      <c r="H30" s="194"/>
      <c r="I30" s="3"/>
    </row>
    <row r="31" spans="1:10" ht="18">
      <c r="A31" s="1" t="s">
        <v>228</v>
      </c>
      <c r="B31" s="182"/>
      <c r="C31" s="5">
        <f>(FullFacilityMembershipRevenue!B64)</f>
        <v>53094.58127999999</v>
      </c>
      <c r="D31" s="77"/>
      <c r="E31" s="189">
        <f t="shared" si="2"/>
        <v>53094.58127999999</v>
      </c>
      <c r="F31" s="191"/>
      <c r="G31" s="188"/>
      <c r="H31" s="195"/>
      <c r="I31" s="5">
        <f t="shared" si="0"/>
        <v>53094.58127999999</v>
      </c>
      <c r="J31" s="197"/>
    </row>
    <row r="32" spans="1:9" ht="15.75">
      <c r="A32" s="1" t="s">
        <v>4</v>
      </c>
      <c r="B32" s="3"/>
      <c r="C32" s="4">
        <f>SUM(C25:C31)</f>
        <v>240225.35591999997</v>
      </c>
      <c r="D32" s="4">
        <f>SUM(D25:D31)</f>
        <v>0</v>
      </c>
      <c r="E32" s="4">
        <f t="shared" si="2"/>
        <v>240225.35591999997</v>
      </c>
      <c r="F32" s="191"/>
      <c r="G32" s="192">
        <f>(ExistingRevenues!E32)</f>
        <v>0</v>
      </c>
      <c r="H32" s="194"/>
      <c r="I32" s="4">
        <f t="shared" si="0"/>
        <v>240225.35591999997</v>
      </c>
    </row>
    <row r="33" spans="1:9" ht="15.75">
      <c r="A33" s="1"/>
      <c r="B33" s="3"/>
      <c r="C33" s="180"/>
      <c r="E33" s="183"/>
      <c r="F33" s="191"/>
      <c r="H33" s="194"/>
      <c r="I33" s="4"/>
    </row>
    <row r="34" spans="1:9" ht="15.75">
      <c r="A34" s="2" t="s">
        <v>243</v>
      </c>
      <c r="B34" s="3"/>
      <c r="E34" s="183"/>
      <c r="F34" s="191"/>
      <c r="H34" s="194"/>
      <c r="I34" s="4"/>
    </row>
    <row r="35" spans="1:10" ht="15.75">
      <c r="A35" s="1" t="s">
        <v>23</v>
      </c>
      <c r="B35" s="3"/>
      <c r="C35" s="181">
        <v>10000</v>
      </c>
      <c r="E35" s="183">
        <f t="shared" si="2"/>
        <v>10000</v>
      </c>
      <c r="F35" s="191"/>
      <c r="H35" s="194"/>
      <c r="I35" s="3">
        <f t="shared" si="0"/>
        <v>10000</v>
      </c>
      <c r="J35" s="196" t="s">
        <v>294</v>
      </c>
    </row>
    <row r="36" spans="1:9" ht="15.75">
      <c r="A36" s="1"/>
      <c r="B36" s="3"/>
      <c r="E36" s="183"/>
      <c r="F36" s="191"/>
      <c r="H36" s="194"/>
      <c r="I36" s="3"/>
    </row>
    <row r="37" spans="1:10" ht="15.75">
      <c r="A37" s="1" t="s">
        <v>24</v>
      </c>
      <c r="B37" s="5"/>
      <c r="C37" s="5">
        <f>(AquaticPrograms!E66+GeneralPrograms!E158)</f>
        <v>80510</v>
      </c>
      <c r="D37" s="77"/>
      <c r="E37" s="189">
        <f t="shared" si="2"/>
        <v>80510</v>
      </c>
      <c r="F37" s="191"/>
      <c r="G37" s="5">
        <f>(ExistingRevenues!E37)</f>
        <v>120384</v>
      </c>
      <c r="H37" s="195">
        <f t="shared" si="1"/>
        <v>0.668776581605529</v>
      </c>
      <c r="I37" s="5">
        <f t="shared" si="0"/>
        <v>200894</v>
      </c>
      <c r="J37" s="197" t="s">
        <v>295</v>
      </c>
    </row>
    <row r="38" spans="1:9" ht="15.75">
      <c r="A38" s="1" t="s">
        <v>4</v>
      </c>
      <c r="B38" s="4">
        <f>SUM(B5:B37)</f>
        <v>0</v>
      </c>
      <c r="C38" s="4">
        <f>SUM(C35:C37)</f>
        <v>90510</v>
      </c>
      <c r="D38" s="4">
        <f>SUM(D35:D37)</f>
        <v>0</v>
      </c>
      <c r="E38" s="4">
        <f t="shared" si="2"/>
        <v>90510</v>
      </c>
      <c r="F38" s="191"/>
      <c r="G38" s="4">
        <f>(ExistingRevenues!E38)</f>
        <v>120384</v>
      </c>
      <c r="H38" s="194">
        <f t="shared" si="1"/>
        <v>0.7518440988835726</v>
      </c>
      <c r="I38" s="4">
        <f t="shared" si="0"/>
        <v>210894</v>
      </c>
    </row>
    <row r="39" spans="1:9" ht="15.75">
      <c r="A39" s="1"/>
      <c r="B39" s="1"/>
      <c r="E39" s="183"/>
      <c r="F39" s="191"/>
      <c r="H39" s="194"/>
      <c r="I39" s="4"/>
    </row>
    <row r="40" spans="1:9" ht="15.75">
      <c r="A40" s="2" t="s">
        <v>25</v>
      </c>
      <c r="B40" s="1"/>
      <c r="E40" s="183"/>
      <c r="F40" s="191"/>
      <c r="H40" s="194"/>
      <c r="I40" s="4"/>
    </row>
    <row r="41" spans="1:10" ht="15.75">
      <c r="A41" s="1" t="s">
        <v>52</v>
      </c>
      <c r="B41" s="3"/>
      <c r="C41" s="3">
        <f>(AquaticPrograms!G58)</f>
        <v>68736</v>
      </c>
      <c r="E41" s="183">
        <f t="shared" si="2"/>
        <v>68736</v>
      </c>
      <c r="F41" s="191"/>
      <c r="G41" s="3">
        <f>(ExistingRevenues!E41)</f>
        <v>124947</v>
      </c>
      <c r="H41" s="194">
        <f t="shared" si="1"/>
        <v>0.5501212514105981</v>
      </c>
      <c r="I41" s="3">
        <f t="shared" si="0"/>
        <v>193683</v>
      </c>
      <c r="J41" s="196" t="s">
        <v>296</v>
      </c>
    </row>
    <row r="42" spans="1:9" ht="15.75">
      <c r="A42" s="2"/>
      <c r="B42" s="1"/>
      <c r="E42" s="183"/>
      <c r="F42" s="191"/>
      <c r="H42" s="194"/>
      <c r="I42" s="3"/>
    </row>
    <row r="43" spans="1:10" ht="15.75">
      <c r="A43" s="1" t="s">
        <v>90</v>
      </c>
      <c r="B43" s="169"/>
      <c r="C43" s="169">
        <f>(GeneralPrograms!F134)</f>
        <v>580578</v>
      </c>
      <c r="E43" s="183">
        <f t="shared" si="2"/>
        <v>580578</v>
      </c>
      <c r="F43" s="191"/>
      <c r="G43" s="3">
        <f>(ExistingRevenues!E43)</f>
        <v>626381</v>
      </c>
      <c r="H43" s="194">
        <f t="shared" si="1"/>
        <v>0.9268767730821976</v>
      </c>
      <c r="I43" s="3">
        <f t="shared" si="0"/>
        <v>1206959</v>
      </c>
      <c r="J43" s="196" t="s">
        <v>297</v>
      </c>
    </row>
    <row r="44" spans="1:9" ht="15.75">
      <c r="A44" s="1"/>
      <c r="B44" s="169"/>
      <c r="E44" s="183"/>
      <c r="F44" s="191"/>
      <c r="H44" s="194"/>
      <c r="I44" s="3">
        <f t="shared" si="0"/>
        <v>0</v>
      </c>
    </row>
    <row r="45" spans="1:10" ht="15.75">
      <c r="A45" s="1" t="s">
        <v>232</v>
      </c>
      <c r="B45" s="5"/>
      <c r="C45" s="184"/>
      <c r="D45" s="5">
        <f>(SeniorPrograms!F43)</f>
        <v>86300</v>
      </c>
      <c r="E45" s="189">
        <f t="shared" si="2"/>
        <v>86300</v>
      </c>
      <c r="F45" s="191"/>
      <c r="G45" s="5">
        <f>(ExistingRevenues!E45)</f>
        <v>150770</v>
      </c>
      <c r="H45" s="195">
        <f t="shared" si="1"/>
        <v>0.5723950388008224</v>
      </c>
      <c r="I45" s="5">
        <f t="shared" si="0"/>
        <v>237070</v>
      </c>
      <c r="J45" s="197" t="s">
        <v>298</v>
      </c>
    </row>
    <row r="46" spans="1:9" ht="15.75">
      <c r="A46" s="1" t="s">
        <v>4</v>
      </c>
      <c r="B46" s="4">
        <f>SUM(B41:B43)</f>
        <v>0</v>
      </c>
      <c r="C46" s="4">
        <f>SUM(C41:C45)</f>
        <v>649314</v>
      </c>
      <c r="D46" s="4">
        <f>SUM(D41:D45)</f>
        <v>86300</v>
      </c>
      <c r="E46" s="4">
        <f t="shared" si="2"/>
        <v>735614</v>
      </c>
      <c r="F46" s="191"/>
      <c r="G46" s="4">
        <f>(ExistingRevenues!E46)</f>
        <v>902098</v>
      </c>
      <c r="H46" s="194">
        <f t="shared" si="1"/>
        <v>0.8154479890211485</v>
      </c>
      <c r="I46" s="204">
        <f t="shared" si="0"/>
        <v>1637712</v>
      </c>
    </row>
    <row r="47" spans="1:9" ht="15.75">
      <c r="A47" s="1"/>
      <c r="B47" s="4"/>
      <c r="E47" s="183"/>
      <c r="F47" s="191"/>
      <c r="H47" s="194"/>
      <c r="I47" s="4"/>
    </row>
    <row r="48" spans="1:9" ht="15.75">
      <c r="A48" s="2" t="s">
        <v>7</v>
      </c>
      <c r="B48" s="1"/>
      <c r="E48" s="183"/>
      <c r="F48" s="191"/>
      <c r="H48" s="194"/>
      <c r="I48" s="4"/>
    </row>
    <row r="49" spans="1:10" ht="15.75">
      <c r="A49" s="1" t="s">
        <v>321</v>
      </c>
      <c r="B49" s="3"/>
      <c r="C49" s="181">
        <v>15000</v>
      </c>
      <c r="D49" s="186"/>
      <c r="E49" s="183">
        <f t="shared" si="2"/>
        <v>15000</v>
      </c>
      <c r="F49" s="191"/>
      <c r="H49" s="194"/>
      <c r="I49" s="3">
        <f t="shared" si="0"/>
        <v>15000</v>
      </c>
      <c r="J49" s="196" t="s">
        <v>299</v>
      </c>
    </row>
    <row r="50" spans="1:9" ht="15.75">
      <c r="A50" s="1"/>
      <c r="B50" s="3"/>
      <c r="D50" s="186"/>
      <c r="E50" s="183"/>
      <c r="F50" s="191"/>
      <c r="H50" s="194"/>
      <c r="I50" s="3"/>
    </row>
    <row r="51" spans="1:10" ht="15.75">
      <c r="A51" s="1" t="s">
        <v>26</v>
      </c>
      <c r="B51" s="3"/>
      <c r="C51" s="181">
        <v>2000</v>
      </c>
      <c r="D51" s="186"/>
      <c r="E51" s="183">
        <f t="shared" si="2"/>
        <v>2000</v>
      </c>
      <c r="F51" s="191"/>
      <c r="H51" s="194"/>
      <c r="I51" s="3">
        <f t="shared" si="0"/>
        <v>2000</v>
      </c>
      <c r="J51" s="196" t="s">
        <v>300</v>
      </c>
    </row>
    <row r="52" spans="1:9" ht="15.75">
      <c r="A52" s="1"/>
      <c r="B52" s="3"/>
      <c r="D52" s="186"/>
      <c r="E52" s="183"/>
      <c r="F52" s="191"/>
      <c r="H52" s="194"/>
      <c r="I52" s="3"/>
    </row>
    <row r="53" spans="1:10" ht="15.75">
      <c r="A53" s="1" t="s">
        <v>27</v>
      </c>
      <c r="B53" s="3"/>
      <c r="C53" s="181">
        <v>1000</v>
      </c>
      <c r="D53" s="186"/>
      <c r="E53" s="183">
        <f t="shared" si="2"/>
        <v>1000</v>
      </c>
      <c r="F53" s="191"/>
      <c r="H53" s="194"/>
      <c r="I53" s="3">
        <f t="shared" si="0"/>
        <v>1000</v>
      </c>
      <c r="J53" s="196" t="s">
        <v>301</v>
      </c>
    </row>
    <row r="54" spans="1:9" ht="15.75">
      <c r="A54" s="1"/>
      <c r="B54" s="3"/>
      <c r="D54" s="186"/>
      <c r="E54" s="183"/>
      <c r="F54" s="191"/>
      <c r="H54" s="194"/>
      <c r="I54" s="3"/>
    </row>
    <row r="55" spans="1:10" ht="15.75">
      <c r="A55" s="1" t="s">
        <v>49</v>
      </c>
      <c r="B55" s="3"/>
      <c r="C55" s="3">
        <v>58000</v>
      </c>
      <c r="D55" s="186"/>
      <c r="E55" s="183">
        <f t="shared" si="2"/>
        <v>58000</v>
      </c>
      <c r="F55" s="191"/>
      <c r="H55" s="194"/>
      <c r="I55" s="3">
        <f t="shared" si="0"/>
        <v>58000</v>
      </c>
      <c r="J55" s="196" t="s">
        <v>302</v>
      </c>
    </row>
    <row r="56" spans="1:9" ht="15.75">
      <c r="A56" s="1"/>
      <c r="B56" s="3"/>
      <c r="D56" s="186"/>
      <c r="E56" s="183"/>
      <c r="F56" s="191"/>
      <c r="H56" s="194"/>
      <c r="I56" s="3"/>
    </row>
    <row r="57" spans="1:10" ht="15.75">
      <c r="A57" s="1" t="s">
        <v>91</v>
      </c>
      <c r="B57" s="3"/>
      <c r="C57" s="181">
        <v>5000</v>
      </c>
      <c r="D57" s="186"/>
      <c r="E57" s="183">
        <f t="shared" si="2"/>
        <v>5000</v>
      </c>
      <c r="F57" s="191"/>
      <c r="H57" s="194"/>
      <c r="I57" s="3">
        <f t="shared" si="0"/>
        <v>5000</v>
      </c>
      <c r="J57" s="196" t="s">
        <v>303</v>
      </c>
    </row>
    <row r="58" spans="1:9" ht="15.75">
      <c r="A58" s="1"/>
      <c r="B58" s="3"/>
      <c r="D58" s="186"/>
      <c r="E58" s="183"/>
      <c r="F58" s="191"/>
      <c r="H58" s="194"/>
      <c r="I58" s="3"/>
    </row>
    <row r="59" spans="1:10" ht="15.75">
      <c r="A59" s="1" t="s">
        <v>92</v>
      </c>
      <c r="B59" s="5"/>
      <c r="C59" s="185">
        <v>3000</v>
      </c>
      <c r="D59" s="187"/>
      <c r="E59" s="189">
        <f t="shared" si="2"/>
        <v>3000</v>
      </c>
      <c r="F59" s="191"/>
      <c r="G59" s="5">
        <f>(ExistingRevenues!E59)</f>
        <v>10963</v>
      </c>
      <c r="H59" s="195">
        <f t="shared" si="1"/>
        <v>0.273647724163094</v>
      </c>
      <c r="I59" s="5">
        <f t="shared" si="0"/>
        <v>13963</v>
      </c>
      <c r="J59" s="197" t="s">
        <v>304</v>
      </c>
    </row>
    <row r="60" spans="1:9" ht="15.75">
      <c r="A60" s="1" t="s">
        <v>4</v>
      </c>
      <c r="B60" s="4">
        <f>SUM(B49:B59)</f>
        <v>0</v>
      </c>
      <c r="C60" s="4">
        <f>SUM(C49:C59)</f>
        <v>84000</v>
      </c>
      <c r="D60" s="4">
        <f>SUM(D49:D59)</f>
        <v>0</v>
      </c>
      <c r="E60" s="4">
        <f>SUM(E49:E59)</f>
        <v>84000</v>
      </c>
      <c r="F60" s="191"/>
      <c r="G60" s="4">
        <f>(ExistingRevenues!E60)</f>
        <v>10963</v>
      </c>
      <c r="H60" s="194">
        <f t="shared" si="1"/>
        <v>7.662136276566633</v>
      </c>
      <c r="I60" s="4">
        <f t="shared" si="0"/>
        <v>94963</v>
      </c>
    </row>
    <row r="61" spans="1:9" ht="15.75">
      <c r="A61" s="1"/>
      <c r="B61" s="1"/>
      <c r="D61" s="186"/>
      <c r="E61" s="183"/>
      <c r="F61" s="191"/>
      <c r="H61" s="194"/>
      <c r="I61" s="4"/>
    </row>
    <row r="62" spans="1:9" ht="15.75">
      <c r="A62" s="224" t="s">
        <v>10</v>
      </c>
      <c r="B62" s="225">
        <f>B12+B22+B32+B38+B46+B60</f>
        <v>0</v>
      </c>
      <c r="C62" s="225">
        <f>C12+C22+C32+C38+C46+C60</f>
        <v>1601977.88734</v>
      </c>
      <c r="D62" s="225">
        <f>D12+D22+D32+D38+D46+D60</f>
        <v>86300</v>
      </c>
      <c r="E62" s="225">
        <f>E12+E22+E32+E38+E46+E60</f>
        <v>1688277.88734</v>
      </c>
      <c r="F62" s="191"/>
      <c r="G62" s="227">
        <f>(ExistingRevenues!E62)</f>
        <v>1282636</v>
      </c>
      <c r="H62" s="228">
        <f t="shared" si="1"/>
        <v>1.316256433890831</v>
      </c>
      <c r="I62" s="227">
        <f t="shared" si="0"/>
        <v>2970913.88734</v>
      </c>
    </row>
  </sheetData>
  <sheetProtection/>
  <mergeCells count="1">
    <mergeCell ref="B2:E2"/>
  </mergeCells>
  <printOptions gridLines="1"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37">
      <selection activeCell="F17" sqref="F17"/>
    </sheetView>
  </sheetViews>
  <sheetFormatPr defaultColWidth="9.140625" defaultRowHeight="12.75"/>
  <cols>
    <col min="1" max="1" width="40.00390625" style="0" customWidth="1"/>
    <col min="2" max="2" width="15.00390625" style="0" customWidth="1"/>
    <col min="3" max="3" width="13.00390625" style="0" customWidth="1"/>
    <col min="4" max="4" width="14.57421875" style="0" customWidth="1"/>
  </cols>
  <sheetData>
    <row r="1" ht="12.75">
      <c r="A1" s="9" t="s">
        <v>163</v>
      </c>
    </row>
    <row r="3" spans="1:4" ht="12.75">
      <c r="A3" s="209" t="s">
        <v>308</v>
      </c>
      <c r="B3" s="210" t="s">
        <v>12</v>
      </c>
      <c r="C3" s="210" t="s">
        <v>13</v>
      </c>
      <c r="D3" s="211" t="s">
        <v>4</v>
      </c>
    </row>
    <row r="4" spans="1:4" ht="12.75">
      <c r="A4" s="212" t="s">
        <v>11</v>
      </c>
      <c r="B4" s="213"/>
      <c r="C4" s="213"/>
      <c r="D4" s="214"/>
    </row>
    <row r="5" spans="1:4" ht="12.75">
      <c r="A5" s="90"/>
      <c r="B5" s="35"/>
      <c r="C5" s="35"/>
      <c r="D5" s="91"/>
    </row>
    <row r="6" spans="1:4" ht="12.75">
      <c r="A6" s="72" t="s">
        <v>51</v>
      </c>
      <c r="B6" s="161">
        <v>51000</v>
      </c>
      <c r="C6" s="73">
        <v>1</v>
      </c>
      <c r="D6" s="162">
        <f>B6*C6</f>
        <v>51000</v>
      </c>
    </row>
    <row r="7" spans="1:4" ht="12.75">
      <c r="A7" s="90"/>
      <c r="B7" s="35"/>
      <c r="C7" s="35"/>
      <c r="D7" s="162"/>
    </row>
    <row r="8" spans="1:4" ht="12.75">
      <c r="A8" s="72" t="s">
        <v>20</v>
      </c>
      <c r="B8" s="161">
        <v>41000</v>
      </c>
      <c r="C8" s="73">
        <v>2</v>
      </c>
      <c r="D8" s="162">
        <f>B8*C8</f>
        <v>82000</v>
      </c>
    </row>
    <row r="9" spans="1:4" ht="12.75">
      <c r="A9" s="72"/>
      <c r="B9" s="161"/>
      <c r="C9" s="73"/>
      <c r="D9" s="162"/>
    </row>
    <row r="10" spans="1:4" ht="12.75">
      <c r="A10" s="72" t="s">
        <v>13</v>
      </c>
      <c r="B10" s="161"/>
      <c r="C10" s="73">
        <f>SUM(C6:C9)</f>
        <v>3</v>
      </c>
      <c r="D10" s="162"/>
    </row>
    <row r="11" spans="1:4" ht="12.75">
      <c r="A11" s="72" t="s">
        <v>14</v>
      </c>
      <c r="B11" s="161"/>
      <c r="C11" s="73"/>
      <c r="D11" s="162">
        <f>SUM(D6:D10)</f>
        <v>133000</v>
      </c>
    </row>
    <row r="12" spans="1:4" ht="12.75">
      <c r="A12" s="72" t="s">
        <v>15</v>
      </c>
      <c r="B12" s="241">
        <v>0.35</v>
      </c>
      <c r="C12" s="73"/>
      <c r="D12" s="162">
        <f>D11*B12</f>
        <v>46550</v>
      </c>
    </row>
    <row r="13" spans="1:4" ht="12.75">
      <c r="A13" s="72"/>
      <c r="B13" s="161"/>
      <c r="C13" s="73"/>
      <c r="D13" s="162"/>
    </row>
    <row r="14" spans="1:4" ht="12.75">
      <c r="A14" s="72" t="s">
        <v>4</v>
      </c>
      <c r="B14" s="161"/>
      <c r="C14" s="73"/>
      <c r="D14" s="162">
        <f>D11+D12</f>
        <v>179550</v>
      </c>
    </row>
    <row r="15" spans="1:4" ht="12.75">
      <c r="A15" s="90"/>
      <c r="B15" s="160"/>
      <c r="C15" s="35"/>
      <c r="D15" s="162"/>
    </row>
    <row r="16" spans="1:4" ht="12.75">
      <c r="A16" s="212" t="s">
        <v>193</v>
      </c>
      <c r="B16" s="213"/>
      <c r="C16" s="213"/>
      <c r="D16" s="214"/>
    </row>
    <row r="17" spans="1:4" ht="12.75">
      <c r="A17" s="142"/>
      <c r="B17" s="35"/>
      <c r="C17" s="35"/>
      <c r="D17" s="91"/>
    </row>
    <row r="18" spans="1:4" ht="12.75">
      <c r="A18" s="75" t="s">
        <v>97</v>
      </c>
      <c r="B18" s="22">
        <v>52000</v>
      </c>
      <c r="C18" s="23">
        <v>0</v>
      </c>
      <c r="D18" s="92">
        <f>$B18*C18</f>
        <v>0</v>
      </c>
    </row>
    <row r="19" spans="1:4" ht="12.75">
      <c r="A19" s="93"/>
      <c r="B19" s="22"/>
      <c r="C19" s="23"/>
      <c r="D19" s="92"/>
    </row>
    <row r="20" spans="1:4" ht="12.75">
      <c r="A20" s="75" t="s">
        <v>167</v>
      </c>
      <c r="B20" s="22">
        <v>44306</v>
      </c>
      <c r="C20" s="23">
        <v>1</v>
      </c>
      <c r="D20" s="92">
        <f>$B20*C20</f>
        <v>44306</v>
      </c>
    </row>
    <row r="21" spans="1:4" ht="12.75">
      <c r="A21" s="75"/>
      <c r="B21" s="22"/>
      <c r="C21" s="23"/>
      <c r="D21" s="92"/>
    </row>
    <row r="22" spans="1:4" ht="12.75">
      <c r="A22" s="75" t="s">
        <v>81</v>
      </c>
      <c r="B22" s="22">
        <v>44306</v>
      </c>
      <c r="C22" s="23">
        <v>0</v>
      </c>
      <c r="D22" s="92">
        <f>$B22*C22</f>
        <v>0</v>
      </c>
    </row>
    <row r="23" spans="1:4" ht="12.75">
      <c r="A23" s="93"/>
      <c r="B23" s="22"/>
      <c r="C23" s="23"/>
      <c r="D23" s="92"/>
    </row>
    <row r="24" spans="1:4" ht="12.75">
      <c r="A24" s="75" t="s">
        <v>50</v>
      </c>
      <c r="B24" s="22">
        <v>44306</v>
      </c>
      <c r="C24" s="23">
        <v>0</v>
      </c>
      <c r="D24" s="92">
        <f>$B24*C24</f>
        <v>0</v>
      </c>
    </row>
    <row r="25" spans="1:4" ht="12.75">
      <c r="A25" s="75"/>
      <c r="B25" s="22"/>
      <c r="C25" s="23"/>
      <c r="D25" s="92"/>
    </row>
    <row r="26" spans="1:4" ht="12.75">
      <c r="A26" s="75" t="s">
        <v>168</v>
      </c>
      <c r="B26" s="22">
        <v>32500</v>
      </c>
      <c r="C26" s="23">
        <v>0</v>
      </c>
      <c r="D26" s="92">
        <f>$B26*C26</f>
        <v>0</v>
      </c>
    </row>
    <row r="27" spans="1:4" ht="12.75">
      <c r="A27" s="75"/>
      <c r="B27" s="22"/>
      <c r="C27" s="23"/>
      <c r="D27" s="92"/>
    </row>
    <row r="28" spans="1:4" ht="12.75">
      <c r="A28" s="72" t="s">
        <v>13</v>
      </c>
      <c r="B28" s="22"/>
      <c r="C28" s="23">
        <f>SUM(C18:C27)</f>
        <v>1</v>
      </c>
      <c r="D28" s="92"/>
    </row>
    <row r="29" spans="1:4" ht="12.75">
      <c r="A29" s="72" t="s">
        <v>14</v>
      </c>
      <c r="B29" s="22"/>
      <c r="C29" s="23"/>
      <c r="D29" s="92">
        <f>SUM(D18:D28)</f>
        <v>44306</v>
      </c>
    </row>
    <row r="30" spans="1:4" ht="12.75">
      <c r="A30" s="72" t="s">
        <v>15</v>
      </c>
      <c r="B30" s="27">
        <v>0.35</v>
      </c>
      <c r="C30" s="23"/>
      <c r="D30" s="92">
        <f>D29*B30</f>
        <v>15507.099999999999</v>
      </c>
    </row>
    <row r="31" spans="1:4" ht="12.75">
      <c r="A31" s="72"/>
      <c r="B31" s="27"/>
      <c r="C31" s="23"/>
      <c r="D31" s="96"/>
    </row>
    <row r="32" spans="1:4" ht="12.75">
      <c r="A32" s="72" t="s">
        <v>4</v>
      </c>
      <c r="B32" s="27"/>
      <c r="C32" s="23"/>
      <c r="D32" s="92">
        <f>D29+D30</f>
        <v>59813.1</v>
      </c>
    </row>
    <row r="33" spans="1:4" ht="12.75">
      <c r="A33" s="75"/>
      <c r="B33" s="22"/>
      <c r="C33" s="23"/>
      <c r="D33" s="92"/>
    </row>
    <row r="34" spans="1:4" ht="12.75">
      <c r="A34" s="212" t="s">
        <v>194</v>
      </c>
      <c r="B34" s="218"/>
      <c r="C34" s="216"/>
      <c r="D34" s="219"/>
    </row>
    <row r="35" spans="1:4" ht="12.75">
      <c r="A35" s="142"/>
      <c r="B35" s="22"/>
      <c r="C35" s="23"/>
      <c r="D35" s="92"/>
    </row>
    <row r="36" spans="1:4" ht="12.75">
      <c r="A36" s="72" t="s">
        <v>195</v>
      </c>
      <c r="B36" s="22">
        <v>44306</v>
      </c>
      <c r="C36" s="23">
        <v>0.4</v>
      </c>
      <c r="D36" s="92">
        <f>B36*C36</f>
        <v>17722.4</v>
      </c>
    </row>
    <row r="37" spans="1:4" ht="12.75">
      <c r="A37" s="142" t="s">
        <v>200</v>
      </c>
      <c r="B37" s="22"/>
      <c r="C37" s="23"/>
      <c r="D37" s="92"/>
    </row>
    <row r="38" spans="1:4" ht="12.75">
      <c r="A38" s="75" t="s">
        <v>13</v>
      </c>
      <c r="B38" s="25"/>
      <c r="C38" s="23">
        <f>SUM(C35:C37)</f>
        <v>0.4</v>
      </c>
      <c r="D38" s="94"/>
    </row>
    <row r="39" spans="1:4" ht="12.75">
      <c r="A39" s="75" t="s">
        <v>14</v>
      </c>
      <c r="B39" s="25"/>
      <c r="C39" s="25"/>
      <c r="D39" s="92">
        <f>SUM(D36:D38)</f>
        <v>17722.4</v>
      </c>
    </row>
    <row r="40" spans="1:4" ht="12.75">
      <c r="A40" s="75" t="s">
        <v>16</v>
      </c>
      <c r="B40" s="27">
        <v>0.35</v>
      </c>
      <c r="C40" s="25"/>
      <c r="D40" s="92">
        <f>D39*B40</f>
        <v>6202.84</v>
      </c>
    </row>
    <row r="41" spans="1:4" ht="12.75">
      <c r="A41" s="75"/>
      <c r="B41" s="95"/>
      <c r="C41" s="25"/>
      <c r="D41" s="96"/>
    </row>
    <row r="42" spans="1:4" ht="12.75">
      <c r="A42" s="72" t="s">
        <v>4</v>
      </c>
      <c r="B42" s="143"/>
      <c r="C42" s="141"/>
      <c r="D42" s="164">
        <f>SUM(D39:D41)</f>
        <v>23925.24</v>
      </c>
    </row>
    <row r="43" spans="1:4" ht="12.75">
      <c r="A43" s="72"/>
      <c r="B43" s="143"/>
      <c r="C43" s="141"/>
      <c r="D43" s="145"/>
    </row>
    <row r="44" spans="1:4" ht="12.75">
      <c r="A44" s="90" t="s">
        <v>196</v>
      </c>
      <c r="B44" s="146"/>
      <c r="C44" s="35">
        <f>C10+C28+C38</f>
        <v>4.4</v>
      </c>
      <c r="D44" s="147"/>
    </row>
    <row r="45" spans="1:4" ht="12.75">
      <c r="A45" s="90"/>
      <c r="B45" s="146"/>
      <c r="C45" s="144"/>
      <c r="D45" s="147"/>
    </row>
    <row r="46" spans="1:4" ht="12.75">
      <c r="A46" s="90" t="s">
        <v>197</v>
      </c>
      <c r="B46" s="146"/>
      <c r="C46" s="144"/>
      <c r="D46" s="147">
        <f>D11+D29+D39</f>
        <v>195028.4</v>
      </c>
    </row>
    <row r="47" spans="1:4" ht="12.75">
      <c r="A47" s="142"/>
      <c r="B47" s="146"/>
      <c r="C47" s="144"/>
      <c r="D47" s="147"/>
    </row>
    <row r="48" spans="1:4" ht="12.75">
      <c r="A48" s="90" t="s">
        <v>198</v>
      </c>
      <c r="B48" s="148"/>
      <c r="C48" s="35"/>
      <c r="D48" s="149">
        <f>D12+D30+D40</f>
        <v>68259.94</v>
      </c>
    </row>
    <row r="49" spans="1:4" ht="12.75">
      <c r="A49" s="90"/>
      <c r="B49" s="148"/>
      <c r="C49" s="35"/>
      <c r="D49" s="149"/>
    </row>
    <row r="50" spans="1:4" ht="12.75">
      <c r="A50" s="220" t="s">
        <v>10</v>
      </c>
      <c r="B50" s="221"/>
      <c r="C50" s="222"/>
      <c r="D50" s="223">
        <f>D46+D48</f>
        <v>263288.33999999997</v>
      </c>
    </row>
    <row r="51" spans="2:4" ht="12.75">
      <c r="B51" s="10"/>
      <c r="C51" s="8"/>
      <c r="D51" s="10"/>
    </row>
    <row r="52" ht="12.75">
      <c r="C52" s="8"/>
    </row>
    <row r="54" ht="12.75">
      <c r="D54" s="10"/>
    </row>
    <row r="56" spans="2:4" ht="12.75">
      <c r="B56" s="11"/>
      <c r="D56" s="12"/>
    </row>
    <row r="58" spans="1:4" ht="12.75">
      <c r="A58" s="34"/>
      <c r="D58" s="10"/>
    </row>
    <row r="60" spans="1:4" ht="12.75">
      <c r="A60" s="33"/>
      <c r="B60" s="11"/>
      <c r="D60" s="12"/>
    </row>
    <row r="61" spans="1:4" ht="12.75">
      <c r="A61" s="34"/>
      <c r="B61" s="10"/>
      <c r="C61" s="8"/>
      <c r="D61" s="10"/>
    </row>
    <row r="62" spans="1:4" ht="12.75">
      <c r="A62" s="34"/>
      <c r="B62" s="10"/>
      <c r="C62" s="8"/>
      <c r="D62" s="10"/>
    </row>
    <row r="63" spans="1:4" ht="12.75">
      <c r="A63" s="34"/>
      <c r="B63" s="10"/>
      <c r="C63" s="8"/>
      <c r="D63" s="10"/>
    </row>
    <row r="64" spans="2:4" ht="12.75">
      <c r="B64" s="10"/>
      <c r="C64" s="8"/>
      <c r="D64" s="10"/>
    </row>
    <row r="65" spans="1:4" ht="12.75">
      <c r="A65" s="34"/>
      <c r="B65" s="10"/>
      <c r="C65" s="8"/>
      <c r="D65" s="10"/>
    </row>
    <row r="66" spans="2:4" ht="12.75">
      <c r="B66" s="10"/>
      <c r="C66" s="8"/>
      <c r="D66" s="10"/>
    </row>
    <row r="67" spans="1:4" ht="12.75">
      <c r="A67" s="34"/>
      <c r="B67" s="10"/>
      <c r="C67" s="8"/>
      <c r="D67" s="10"/>
    </row>
    <row r="69" ht="12.75">
      <c r="C69" s="8"/>
    </row>
    <row r="71" ht="12.75">
      <c r="D71" s="10"/>
    </row>
    <row r="73" spans="2:4" ht="12.75">
      <c r="B73" s="11"/>
      <c r="D73" s="12"/>
    </row>
    <row r="75" spans="1:4" ht="12.75">
      <c r="A75" s="34"/>
      <c r="D75" s="10"/>
    </row>
    <row r="77" spans="1:4" ht="12.75">
      <c r="A77" s="34"/>
      <c r="D77" s="12"/>
    </row>
  </sheetData>
  <sheetProtection/>
  <printOptions gridLines="1"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31">
      <selection activeCell="J12" sqref="J12"/>
    </sheetView>
  </sheetViews>
  <sheetFormatPr defaultColWidth="9.140625" defaultRowHeight="12.75"/>
  <cols>
    <col min="1" max="1" width="28.140625" style="0" customWidth="1"/>
    <col min="2" max="2" width="11.140625" style="0" bestFit="1" customWidth="1"/>
    <col min="3" max="4" width="9.140625" style="8" customWidth="1"/>
    <col min="5" max="5" width="15.7109375" style="0" customWidth="1"/>
  </cols>
  <sheetData>
    <row r="1" ht="12.75">
      <c r="A1" s="9" t="s">
        <v>165</v>
      </c>
    </row>
    <row r="3" spans="1:5" ht="12.75">
      <c r="A3" s="209" t="s">
        <v>309</v>
      </c>
      <c r="B3" s="210" t="s">
        <v>17</v>
      </c>
      <c r="C3" s="210" t="s">
        <v>18</v>
      </c>
      <c r="D3" s="210" t="s">
        <v>19</v>
      </c>
      <c r="E3" s="211" t="s">
        <v>4</v>
      </c>
    </row>
    <row r="4" spans="1:5" ht="12.75">
      <c r="A4" s="212" t="s">
        <v>11</v>
      </c>
      <c r="B4" s="213"/>
      <c r="C4" s="213"/>
      <c r="D4" s="213"/>
      <c r="E4" s="214"/>
    </row>
    <row r="5" spans="1:5" ht="12.75">
      <c r="A5" s="90"/>
      <c r="B5" s="35"/>
      <c r="C5" s="35"/>
      <c r="D5" s="35"/>
      <c r="E5" s="91"/>
    </row>
    <row r="6" spans="1:5" s="34" customFormat="1" ht="12.75">
      <c r="A6" s="72" t="s">
        <v>20</v>
      </c>
      <c r="B6" s="165">
        <v>14</v>
      </c>
      <c r="C6" s="73">
        <v>80</v>
      </c>
      <c r="D6" s="73">
        <v>52</v>
      </c>
      <c r="E6" s="167">
        <f>B6*C6*D6</f>
        <v>58240</v>
      </c>
    </row>
    <row r="7" spans="1:5" s="34" customFormat="1" ht="12.75">
      <c r="A7" s="72"/>
      <c r="B7" s="165"/>
      <c r="C7" s="73"/>
      <c r="D7" s="73"/>
      <c r="E7" s="167"/>
    </row>
    <row r="8" spans="1:5" s="34" customFormat="1" ht="12.75">
      <c r="A8" s="72" t="s">
        <v>4</v>
      </c>
      <c r="B8" s="165"/>
      <c r="C8" s="73"/>
      <c r="D8" s="73"/>
      <c r="E8" s="167">
        <f>SUM(E6:E7)</f>
        <v>58240</v>
      </c>
    </row>
    <row r="9" spans="1:5" s="34" customFormat="1" ht="12.75">
      <c r="A9" s="72"/>
      <c r="B9" s="165"/>
      <c r="C9" s="73"/>
      <c r="D9" s="73"/>
      <c r="E9" s="167"/>
    </row>
    <row r="10" spans="1:5" s="34" customFormat="1" ht="12.75">
      <c r="A10" s="72" t="s">
        <v>15</v>
      </c>
      <c r="B10" s="163">
        <v>0.1</v>
      </c>
      <c r="C10" s="73"/>
      <c r="D10" s="73"/>
      <c r="E10" s="167">
        <f>E8*B10</f>
        <v>5824</v>
      </c>
    </row>
    <row r="11" spans="1:5" s="34" customFormat="1" ht="12.75">
      <c r="A11" s="72"/>
      <c r="B11" s="165"/>
      <c r="C11" s="73"/>
      <c r="D11" s="73"/>
      <c r="E11" s="167"/>
    </row>
    <row r="12" spans="1:5" s="34" customFormat="1" ht="12.75">
      <c r="A12" s="90" t="s">
        <v>4</v>
      </c>
      <c r="B12" s="166"/>
      <c r="C12" s="35"/>
      <c r="D12" s="35"/>
      <c r="E12" s="168">
        <f>E8+E10</f>
        <v>64064</v>
      </c>
    </row>
    <row r="13" spans="1:5" ht="12.75">
      <c r="A13" s="90"/>
      <c r="B13" s="35"/>
      <c r="C13" s="35"/>
      <c r="D13" s="35"/>
      <c r="E13" s="91"/>
    </row>
    <row r="14" spans="1:5" ht="12.75">
      <c r="A14" s="212" t="s">
        <v>193</v>
      </c>
      <c r="B14" s="213"/>
      <c r="C14" s="213"/>
      <c r="D14" s="213"/>
      <c r="E14" s="214"/>
    </row>
    <row r="15" spans="1:5" ht="12.75">
      <c r="A15" s="90"/>
      <c r="B15" s="35"/>
      <c r="C15" s="35"/>
      <c r="D15" s="35"/>
      <c r="E15" s="91"/>
    </row>
    <row r="16" spans="1:5" ht="12.75">
      <c r="A16" s="75" t="s">
        <v>168</v>
      </c>
      <c r="B16" s="97">
        <v>13</v>
      </c>
      <c r="C16" s="23">
        <f>(GeneralPartimeSchedules!G11)</f>
        <v>30</v>
      </c>
      <c r="D16" s="23">
        <v>52</v>
      </c>
      <c r="E16" s="105">
        <f>+B16*C16*D16</f>
        <v>20280</v>
      </c>
    </row>
    <row r="17" spans="1:5" ht="12.75">
      <c r="A17" s="75"/>
      <c r="B17" s="97"/>
      <c r="C17" s="23"/>
      <c r="D17" s="23"/>
      <c r="E17" s="105"/>
    </row>
    <row r="18" spans="1:5" ht="12.75">
      <c r="A18" s="75" t="s">
        <v>169</v>
      </c>
      <c r="B18" s="97">
        <v>12</v>
      </c>
      <c r="C18" s="23">
        <f>(GeneralPartimeSchedules!G21)</f>
        <v>102</v>
      </c>
      <c r="D18" s="23">
        <v>52</v>
      </c>
      <c r="E18" s="105">
        <f>+B18*C18*D18</f>
        <v>63648</v>
      </c>
    </row>
    <row r="19" spans="1:5" ht="12.75">
      <c r="A19" s="75"/>
      <c r="B19" s="97"/>
      <c r="C19" s="23"/>
      <c r="D19" s="23"/>
      <c r="E19" s="94"/>
    </row>
    <row r="20" spans="1:5" ht="12.75">
      <c r="A20" s="75" t="s">
        <v>170</v>
      </c>
      <c r="B20" s="97">
        <v>12</v>
      </c>
      <c r="C20" s="23">
        <f>(GeneralPartimeSchedules!G31)</f>
        <v>102</v>
      </c>
      <c r="D20" s="23">
        <v>52</v>
      </c>
      <c r="E20" s="105">
        <f>+B20*C20*D20</f>
        <v>63648</v>
      </c>
    </row>
    <row r="21" spans="1:5" ht="12.75">
      <c r="A21" s="75"/>
      <c r="B21" s="97"/>
      <c r="C21" s="23"/>
      <c r="D21" s="23"/>
      <c r="E21" s="98"/>
    </row>
    <row r="22" spans="1:5" ht="12.75">
      <c r="A22" s="72" t="s">
        <v>174</v>
      </c>
      <c r="B22" s="97">
        <v>13</v>
      </c>
      <c r="C22" s="23">
        <f>(AquaticParttimeSchedules!G15)</f>
        <v>0</v>
      </c>
      <c r="D22" s="23">
        <v>52</v>
      </c>
      <c r="E22" s="105">
        <f>+B22*C22*D22</f>
        <v>0</v>
      </c>
    </row>
    <row r="23" spans="1:5" ht="12.75">
      <c r="A23" s="75"/>
      <c r="B23" s="97"/>
      <c r="C23" s="23"/>
      <c r="D23" s="23"/>
      <c r="E23" s="98"/>
    </row>
    <row r="24" spans="1:5" ht="12.75">
      <c r="A24" s="75" t="s">
        <v>47</v>
      </c>
      <c r="B24" s="97">
        <v>12</v>
      </c>
      <c r="C24" s="106">
        <f>(AquaticParttimeSchedules!G46)</f>
        <v>226.78846153846155</v>
      </c>
      <c r="D24" s="23">
        <v>52</v>
      </c>
      <c r="E24" s="105">
        <f>+B24*C24*D24</f>
        <v>141516</v>
      </c>
    </row>
    <row r="25" spans="1:5" ht="12.75">
      <c r="A25" s="75"/>
      <c r="B25" s="97"/>
      <c r="C25" s="23"/>
      <c r="D25" s="23"/>
      <c r="E25" s="94"/>
    </row>
    <row r="26" spans="1:5" ht="12.75">
      <c r="A26" s="75" t="s">
        <v>20</v>
      </c>
      <c r="B26" s="97">
        <v>14</v>
      </c>
      <c r="C26" s="23">
        <f>(GeneralPartimeSchedules!G39)</f>
        <v>80</v>
      </c>
      <c r="D26" s="23">
        <v>52</v>
      </c>
      <c r="E26" s="105">
        <f>B26*C26*D26</f>
        <v>58240</v>
      </c>
    </row>
    <row r="27" spans="1:5" ht="12.75">
      <c r="A27" s="75"/>
      <c r="B27" s="97"/>
      <c r="C27" s="23"/>
      <c r="D27" s="23"/>
      <c r="E27" s="94"/>
    </row>
    <row r="28" spans="1:5" ht="12.75">
      <c r="A28" s="75" t="s">
        <v>46</v>
      </c>
      <c r="B28" s="97">
        <v>12</v>
      </c>
      <c r="C28" s="23">
        <f>(GeneralPartimeSchedules!G45)</f>
        <v>52</v>
      </c>
      <c r="D28" s="23">
        <v>52</v>
      </c>
      <c r="E28" s="105">
        <f>B28*C28*D28</f>
        <v>32448</v>
      </c>
    </row>
    <row r="29" spans="1:5" ht="12.75">
      <c r="A29" s="75"/>
      <c r="B29" s="97"/>
      <c r="C29" s="23"/>
      <c r="D29" s="23"/>
      <c r="E29" s="105"/>
    </row>
    <row r="30" spans="1:5" ht="12.75">
      <c r="A30" s="75" t="s">
        <v>171</v>
      </c>
      <c r="B30" s="97">
        <v>12</v>
      </c>
      <c r="C30" s="23">
        <f>(GeneralPartimeSchedules!G52)</f>
        <v>27</v>
      </c>
      <c r="D30" s="23">
        <v>26</v>
      </c>
      <c r="E30" s="105">
        <f>B30*C30*D30</f>
        <v>8424</v>
      </c>
    </row>
    <row r="31" spans="1:5" ht="12.75">
      <c r="A31" s="75"/>
      <c r="B31" s="97"/>
      <c r="C31" s="23"/>
      <c r="D31" s="23"/>
      <c r="E31" s="105"/>
    </row>
    <row r="32" spans="1:5" ht="12.75">
      <c r="A32" s="75" t="s">
        <v>173</v>
      </c>
      <c r="B32" s="97">
        <v>13</v>
      </c>
      <c r="C32" s="106">
        <f>(GeneralPartimeSchedules!G69)</f>
        <v>0</v>
      </c>
      <c r="D32" s="23">
        <v>52</v>
      </c>
      <c r="E32" s="105">
        <f>B32*C32*D32</f>
        <v>0</v>
      </c>
    </row>
    <row r="33" spans="1:5" ht="12.75">
      <c r="A33" s="75"/>
      <c r="B33" s="97"/>
      <c r="C33" s="23"/>
      <c r="D33" s="23"/>
      <c r="E33" s="105"/>
    </row>
    <row r="34" spans="1:5" ht="12.75">
      <c r="A34" s="75" t="s">
        <v>172</v>
      </c>
      <c r="B34" s="97">
        <v>12</v>
      </c>
      <c r="C34" s="106">
        <f>(GeneralPartimeSchedules!G86)</f>
        <v>60.44230769230769</v>
      </c>
      <c r="D34" s="23">
        <v>52</v>
      </c>
      <c r="E34" s="105">
        <f>B34*C34*D34</f>
        <v>37716</v>
      </c>
    </row>
    <row r="35" spans="1:5" ht="12.75">
      <c r="A35" s="75"/>
      <c r="B35" s="97"/>
      <c r="C35" s="23"/>
      <c r="D35" s="23"/>
      <c r="E35" s="94"/>
    </row>
    <row r="36" spans="1:5" ht="12.75">
      <c r="A36" s="75" t="s">
        <v>4</v>
      </c>
      <c r="B36" s="25"/>
      <c r="C36" s="23"/>
      <c r="D36" s="23"/>
      <c r="E36" s="105">
        <f>SUM(E16:E35)</f>
        <v>425920</v>
      </c>
    </row>
    <row r="37" spans="1:5" ht="12.75">
      <c r="A37" s="90" t="s">
        <v>202</v>
      </c>
      <c r="B37" s="25"/>
      <c r="C37" s="23"/>
      <c r="D37" s="23"/>
      <c r="E37" s="105"/>
    </row>
    <row r="38" spans="1:5" ht="12.75">
      <c r="A38" s="75" t="s">
        <v>48</v>
      </c>
      <c r="B38" s="25"/>
      <c r="C38" s="23"/>
      <c r="D38" s="23"/>
      <c r="E38" s="105">
        <f>(AquaticPrograms!G29)</f>
        <v>31280</v>
      </c>
    </row>
    <row r="39" spans="1:5" ht="12.75">
      <c r="A39" s="75" t="s">
        <v>21</v>
      </c>
      <c r="B39" s="25"/>
      <c r="C39" s="23"/>
      <c r="D39" s="23"/>
      <c r="E39" s="105">
        <f>(GeneralPrograms!G70)</f>
        <v>180768</v>
      </c>
    </row>
    <row r="40" spans="1:5" ht="12.75">
      <c r="A40" s="75" t="s">
        <v>4</v>
      </c>
      <c r="B40" s="25"/>
      <c r="C40" s="23"/>
      <c r="D40" s="23"/>
      <c r="E40" s="105">
        <f>SUM(E36:E39)</f>
        <v>637968</v>
      </c>
    </row>
    <row r="41" spans="1:5" ht="12.75">
      <c r="A41" s="75"/>
      <c r="B41" s="25"/>
      <c r="C41" s="23"/>
      <c r="D41" s="23"/>
      <c r="E41" s="94"/>
    </row>
    <row r="42" spans="1:5" ht="12.75">
      <c r="A42" s="75" t="s">
        <v>15</v>
      </c>
      <c r="B42" s="27">
        <v>0.1</v>
      </c>
      <c r="C42" s="23"/>
      <c r="D42" s="23"/>
      <c r="E42" s="105">
        <f>E40*B42</f>
        <v>63796.8</v>
      </c>
    </row>
    <row r="43" spans="1:5" ht="12.75">
      <c r="A43" s="75"/>
      <c r="B43" s="27"/>
      <c r="C43" s="23"/>
      <c r="D43" s="23"/>
      <c r="E43" s="105"/>
    </row>
    <row r="44" spans="1:5" ht="12.75">
      <c r="A44" s="90" t="s">
        <v>4</v>
      </c>
      <c r="B44" s="151"/>
      <c r="C44" s="35"/>
      <c r="D44" s="35"/>
      <c r="E44" s="152">
        <f>E40+E42</f>
        <v>701764.8</v>
      </c>
    </row>
    <row r="45" spans="1:5" ht="12.75">
      <c r="A45" s="75"/>
      <c r="B45" s="99"/>
      <c r="C45" s="23"/>
      <c r="D45" s="23"/>
      <c r="E45" s="105"/>
    </row>
    <row r="46" spans="1:5" ht="12.75">
      <c r="A46" s="212" t="s">
        <v>194</v>
      </c>
      <c r="B46" s="215"/>
      <c r="C46" s="216"/>
      <c r="D46" s="216"/>
      <c r="E46" s="217"/>
    </row>
    <row r="47" spans="1:5" ht="12.75">
      <c r="A47" s="142"/>
      <c r="B47" s="99"/>
      <c r="C47" s="23"/>
      <c r="D47" s="23"/>
      <c r="E47" s="105"/>
    </row>
    <row r="48" spans="1:5" ht="12.75">
      <c r="A48" s="72" t="s">
        <v>169</v>
      </c>
      <c r="B48" s="97">
        <v>12</v>
      </c>
      <c r="C48" s="23">
        <v>19.5</v>
      </c>
      <c r="D48" s="23">
        <v>52</v>
      </c>
      <c r="E48" s="105">
        <f>B48*C48*D48</f>
        <v>12168</v>
      </c>
    </row>
    <row r="49" spans="1:5" ht="12.75">
      <c r="A49" s="75"/>
      <c r="B49" s="99"/>
      <c r="C49" s="23"/>
      <c r="D49" s="23"/>
      <c r="E49" s="105"/>
    </row>
    <row r="50" spans="1:5" ht="12.75">
      <c r="A50" s="72" t="s">
        <v>199</v>
      </c>
      <c r="B50" s="97">
        <v>16</v>
      </c>
      <c r="C50" s="23">
        <v>19</v>
      </c>
      <c r="D50" s="23">
        <v>52</v>
      </c>
      <c r="E50" s="105">
        <f>B50*C50*D50</f>
        <v>15808</v>
      </c>
    </row>
    <row r="51" spans="1:5" ht="12.75">
      <c r="A51" s="72"/>
      <c r="B51" s="97"/>
      <c r="C51" s="23"/>
      <c r="D51" s="23"/>
      <c r="E51" s="105"/>
    </row>
    <row r="52" spans="1:5" ht="12.75">
      <c r="A52" s="72" t="s">
        <v>201</v>
      </c>
      <c r="B52" s="97">
        <v>12</v>
      </c>
      <c r="C52" s="23">
        <v>19.5</v>
      </c>
      <c r="D52" s="23">
        <v>52</v>
      </c>
      <c r="E52" s="105">
        <f>B52*C52*D52</f>
        <v>12168</v>
      </c>
    </row>
    <row r="53" spans="1:5" ht="12.75">
      <c r="A53" s="72"/>
      <c r="B53" s="97"/>
      <c r="C53" s="23"/>
      <c r="D53" s="23"/>
      <c r="E53" s="105"/>
    </row>
    <row r="54" spans="1:5" ht="12.75">
      <c r="A54" s="72" t="s">
        <v>4</v>
      </c>
      <c r="B54" s="97"/>
      <c r="C54" s="23"/>
      <c r="D54" s="23"/>
      <c r="E54" s="105">
        <f>SUM(E48:E53)</f>
        <v>40144</v>
      </c>
    </row>
    <row r="55" spans="1:5" ht="12.75">
      <c r="A55" s="90" t="s">
        <v>202</v>
      </c>
      <c r="B55" s="97"/>
      <c r="C55" s="23"/>
      <c r="D55" s="23"/>
      <c r="E55" s="105"/>
    </row>
    <row r="56" spans="1:5" ht="12.75">
      <c r="A56" s="72" t="s">
        <v>21</v>
      </c>
      <c r="B56" s="97"/>
      <c r="C56" s="23"/>
      <c r="D56" s="23"/>
      <c r="E56" s="105">
        <f>(SeniorPrograms!G22)</f>
        <v>84500</v>
      </c>
    </row>
    <row r="57" spans="1:5" ht="12.75">
      <c r="A57" s="72" t="s">
        <v>4</v>
      </c>
      <c r="B57" s="97"/>
      <c r="C57" s="23"/>
      <c r="D57" s="23"/>
      <c r="E57" s="105">
        <f>E54+E56</f>
        <v>124644</v>
      </c>
    </row>
    <row r="58" spans="1:5" ht="12.75">
      <c r="A58" s="72"/>
      <c r="B58" s="97"/>
      <c r="C58" s="23"/>
      <c r="D58" s="23"/>
      <c r="E58" s="105"/>
    </row>
    <row r="59" spans="1:5" ht="12.75">
      <c r="A59" s="72" t="s">
        <v>15</v>
      </c>
      <c r="B59" s="150">
        <v>0.1</v>
      </c>
      <c r="C59" s="23"/>
      <c r="D59" s="23"/>
      <c r="E59" s="105">
        <f>E57*10%</f>
        <v>12464.400000000001</v>
      </c>
    </row>
    <row r="60" spans="1:5" ht="12.75">
      <c r="A60" s="72"/>
      <c r="B60" s="97"/>
      <c r="C60" s="23"/>
      <c r="D60" s="23"/>
      <c r="E60" s="105"/>
    </row>
    <row r="61" spans="1:5" ht="12.75">
      <c r="A61" s="90" t="s">
        <v>4</v>
      </c>
      <c r="B61" s="153"/>
      <c r="C61" s="35"/>
      <c r="D61" s="35"/>
      <c r="E61" s="152">
        <f>E57+E59</f>
        <v>137108.4</v>
      </c>
    </row>
    <row r="62" spans="1:5" ht="12.75">
      <c r="A62" s="75"/>
      <c r="B62" s="25"/>
      <c r="C62" s="23"/>
      <c r="D62" s="23"/>
      <c r="E62" s="94"/>
    </row>
    <row r="63" spans="1:5" ht="12.75">
      <c r="A63" s="100" t="s">
        <v>203</v>
      </c>
      <c r="B63" s="16"/>
      <c r="C63" s="17"/>
      <c r="D63" s="17"/>
      <c r="E63" s="104">
        <f>E12+E44+E61</f>
        <v>902937.2000000001</v>
      </c>
    </row>
    <row r="65" ht="12.75">
      <c r="A65" s="33"/>
    </row>
    <row r="66" spans="1:5" ht="12.75">
      <c r="A66" s="34"/>
      <c r="B66" s="36"/>
      <c r="C66" s="103"/>
      <c r="E66" s="13"/>
    </row>
    <row r="67" ht="12.75">
      <c r="B67" s="36"/>
    </row>
    <row r="68" spans="1:5" ht="12.75">
      <c r="A68" s="34"/>
      <c r="B68" s="36"/>
      <c r="E68" s="13"/>
    </row>
    <row r="69" ht="12.75">
      <c r="B69" s="36"/>
    </row>
    <row r="70" spans="1:5" ht="12.75">
      <c r="A70" s="34"/>
      <c r="B70" s="36"/>
      <c r="E70" s="13"/>
    </row>
    <row r="71" spans="2:5" ht="12.75">
      <c r="B71" s="36"/>
      <c r="E71" s="13"/>
    </row>
    <row r="72" spans="1:5" ht="12.75">
      <c r="A72" s="34"/>
      <c r="B72" s="36"/>
      <c r="E72" s="13"/>
    </row>
    <row r="73" ht="12.75">
      <c r="E73" s="14"/>
    </row>
    <row r="74" ht="12.75">
      <c r="E74" s="13"/>
    </row>
    <row r="75" ht="12.75">
      <c r="E75" s="14"/>
    </row>
    <row r="77" spans="2:5" ht="12.75">
      <c r="B77" s="15"/>
      <c r="E77" s="14"/>
    </row>
    <row r="79" ht="12.75">
      <c r="E79" s="14"/>
    </row>
    <row r="81" ht="12.75">
      <c r="A81" s="33"/>
    </row>
    <row r="82" spans="1:5" ht="12.75">
      <c r="A82" s="34"/>
      <c r="B82" s="36"/>
      <c r="C82" s="103"/>
      <c r="E82" s="13"/>
    </row>
    <row r="83" ht="12.75">
      <c r="E83" s="13"/>
    </row>
    <row r="84" ht="12.75">
      <c r="E84" s="14"/>
    </row>
    <row r="85" ht="12.75">
      <c r="E85" s="13"/>
    </row>
    <row r="86" ht="12.75">
      <c r="E86" s="14"/>
    </row>
    <row r="88" spans="2:5" ht="12.75">
      <c r="B88" s="15"/>
      <c r="E88" s="14"/>
    </row>
    <row r="90" ht="12.75">
      <c r="E90" s="14"/>
    </row>
    <row r="92" spans="1:5" ht="12.75">
      <c r="A92" s="34"/>
      <c r="E92" s="14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37">
      <selection activeCell="G67" sqref="G67"/>
    </sheetView>
  </sheetViews>
  <sheetFormatPr defaultColWidth="9.140625" defaultRowHeight="12.75"/>
  <cols>
    <col min="1" max="1" width="18.421875" style="0" customWidth="1"/>
    <col min="2" max="2" width="10.7109375" style="0" bestFit="1" customWidth="1"/>
    <col min="3" max="3" width="9.140625" style="0" bestFit="1" customWidth="1"/>
    <col min="4" max="4" width="12.7109375" style="0" customWidth="1"/>
    <col min="5" max="5" width="10.7109375" style="0" customWidth="1"/>
    <col min="6" max="6" width="15.7109375" style="0" customWidth="1"/>
  </cols>
  <sheetData>
    <row r="1" ht="12.75">
      <c r="A1" s="9" t="s">
        <v>238</v>
      </c>
    </row>
    <row r="2" ht="13.5" thickBot="1"/>
    <row r="3" spans="1:4" ht="13.5" thickBot="1">
      <c r="A3" s="18" t="s">
        <v>30</v>
      </c>
      <c r="B3" s="19" t="s">
        <v>22</v>
      </c>
      <c r="C3" s="19" t="s">
        <v>31</v>
      </c>
      <c r="D3" s="20" t="s">
        <v>32</v>
      </c>
    </row>
    <row r="4" spans="1:4" ht="13.5" thickTop="1">
      <c r="A4" s="88" t="s">
        <v>158</v>
      </c>
      <c r="B4" s="32">
        <v>10.5</v>
      </c>
      <c r="C4" s="23">
        <v>5</v>
      </c>
      <c r="D4" s="24">
        <f>B4*C4</f>
        <v>52.5</v>
      </c>
    </row>
    <row r="5" spans="1:4" ht="12.75">
      <c r="A5" s="88" t="s">
        <v>159</v>
      </c>
      <c r="B5" s="32">
        <v>8</v>
      </c>
      <c r="C5" s="23">
        <v>10</v>
      </c>
      <c r="D5" s="24">
        <f>B5*C5</f>
        <v>80</v>
      </c>
    </row>
    <row r="6" spans="1:4" ht="12.75">
      <c r="A6" s="88" t="s">
        <v>33</v>
      </c>
      <c r="B6" s="32">
        <v>6.5</v>
      </c>
      <c r="C6" s="23">
        <v>5</v>
      </c>
      <c r="D6" s="24">
        <f>B6*C6</f>
        <v>32.5</v>
      </c>
    </row>
    <row r="7" spans="1:4" ht="12.75">
      <c r="A7" s="21"/>
      <c r="B7" s="25"/>
      <c r="C7" s="23"/>
      <c r="D7" s="26"/>
    </row>
    <row r="8" spans="1:4" ht="12.75">
      <c r="A8" s="21" t="s">
        <v>4</v>
      </c>
      <c r="B8" s="25"/>
      <c r="C8" s="23">
        <f>SUM(C4:C7)</f>
        <v>20</v>
      </c>
      <c r="D8" s="24">
        <f>SUM(D4:D7)</f>
        <v>165</v>
      </c>
    </row>
    <row r="9" spans="1:4" ht="12.75">
      <c r="A9" s="21"/>
      <c r="B9" s="25"/>
      <c r="C9" s="25"/>
      <c r="D9" s="26" t="s">
        <v>34</v>
      </c>
    </row>
    <row r="10" spans="1:4" ht="12.75">
      <c r="A10" s="21" t="s">
        <v>10</v>
      </c>
      <c r="B10" s="25"/>
      <c r="C10" s="25"/>
      <c r="D10" s="24">
        <f>D8*360</f>
        <v>59400</v>
      </c>
    </row>
    <row r="11" spans="1:4" ht="12.75">
      <c r="A11" s="21"/>
      <c r="B11" s="25" t="s">
        <v>35</v>
      </c>
      <c r="C11" s="25" t="s">
        <v>36</v>
      </c>
      <c r="D11" s="26"/>
    </row>
    <row r="12" spans="1:4" ht="12.75">
      <c r="A12" s="21" t="s">
        <v>37</v>
      </c>
      <c r="B12" s="27">
        <v>0.15</v>
      </c>
      <c r="C12" s="27">
        <v>0.13</v>
      </c>
      <c r="D12" s="24">
        <f>(D10*B12)*C12</f>
        <v>1158.3</v>
      </c>
    </row>
    <row r="13" spans="1:4" ht="12.75">
      <c r="A13" s="21"/>
      <c r="B13" s="25"/>
      <c r="C13" s="25"/>
      <c r="D13" s="26"/>
    </row>
    <row r="14" spans="1:4" ht="13.5" thickBot="1">
      <c r="A14" s="28" t="s">
        <v>38</v>
      </c>
      <c r="B14" s="29"/>
      <c r="C14" s="29"/>
      <c r="D14" s="30">
        <f>D10+D12</f>
        <v>60558.3</v>
      </c>
    </row>
    <row r="16" ht="13.5" thickBot="1"/>
    <row r="17" spans="1:6" ht="13.5" thickBot="1">
      <c r="A17" s="89" t="s">
        <v>227</v>
      </c>
      <c r="B17" s="19" t="s">
        <v>22</v>
      </c>
      <c r="C17" s="19" t="s">
        <v>31</v>
      </c>
      <c r="D17" s="19" t="s">
        <v>32</v>
      </c>
      <c r="E17" s="171" t="s">
        <v>234</v>
      </c>
      <c r="F17" s="172" t="s">
        <v>235</v>
      </c>
    </row>
    <row r="18" spans="1:6" ht="13.5" thickTop="1">
      <c r="A18" s="88" t="s">
        <v>158</v>
      </c>
      <c r="B18" s="22">
        <v>55</v>
      </c>
      <c r="C18" s="31">
        <f>C24*25%</f>
        <v>17.375</v>
      </c>
      <c r="D18" s="22">
        <f>B18*C18</f>
        <v>955.625</v>
      </c>
      <c r="E18" s="21">
        <v>12</v>
      </c>
      <c r="F18" s="24">
        <f>D18*E18</f>
        <v>11467.5</v>
      </c>
    </row>
    <row r="19" spans="1:6" ht="12.75">
      <c r="A19" s="88" t="s">
        <v>159</v>
      </c>
      <c r="B19" s="22">
        <v>38</v>
      </c>
      <c r="C19" s="31">
        <f>C24*5%</f>
        <v>3.475</v>
      </c>
      <c r="D19" s="22">
        <f>B19*C19</f>
        <v>132.05</v>
      </c>
      <c r="E19" s="21">
        <v>12</v>
      </c>
      <c r="F19" s="24">
        <f>D19*E19</f>
        <v>1584.6000000000001</v>
      </c>
    </row>
    <row r="20" spans="1:6" ht="12.75">
      <c r="A20" s="88" t="s">
        <v>33</v>
      </c>
      <c r="B20" s="22">
        <v>33</v>
      </c>
      <c r="C20" s="31">
        <f>C24*10%</f>
        <v>6.95</v>
      </c>
      <c r="D20" s="22">
        <f>B20*C20</f>
        <v>229.35</v>
      </c>
      <c r="E20" s="21">
        <v>12</v>
      </c>
      <c r="F20" s="24">
        <f>D20*E20</f>
        <v>2752.2</v>
      </c>
    </row>
    <row r="21" spans="1:6" ht="12.75">
      <c r="A21" s="88" t="s">
        <v>233</v>
      </c>
      <c r="B21" s="22">
        <v>68</v>
      </c>
      <c r="C21" s="31">
        <f>C24*15%</f>
        <v>10.424999999999999</v>
      </c>
      <c r="D21" s="22">
        <f>B21*C21</f>
        <v>708.9</v>
      </c>
      <c r="E21" s="21">
        <v>12</v>
      </c>
      <c r="F21" s="24">
        <f>D21*E21</f>
        <v>8506.8</v>
      </c>
    </row>
    <row r="22" spans="1:6" ht="12.75">
      <c r="A22" s="88" t="s">
        <v>160</v>
      </c>
      <c r="B22" s="22">
        <v>73</v>
      </c>
      <c r="C22" s="31">
        <f>C24*45%</f>
        <v>31.275000000000002</v>
      </c>
      <c r="D22" s="22">
        <f>B22*C22</f>
        <v>2283.0750000000003</v>
      </c>
      <c r="E22" s="21">
        <v>12</v>
      </c>
      <c r="F22" s="24">
        <f>D22*E22</f>
        <v>27396.9</v>
      </c>
    </row>
    <row r="23" spans="1:6" ht="12.75">
      <c r="A23" s="21"/>
      <c r="B23" s="25"/>
      <c r="C23" s="31">
        <f>SUM(C18:C22)</f>
        <v>69.5</v>
      </c>
      <c r="D23" s="25"/>
      <c r="E23" s="21"/>
      <c r="F23" s="26"/>
    </row>
    <row r="24" spans="1:6" ht="12.75">
      <c r="A24" s="21" t="s">
        <v>4</v>
      </c>
      <c r="B24" s="25"/>
      <c r="C24" s="179">
        <f>D62</f>
        <v>69.5</v>
      </c>
      <c r="D24" s="22">
        <f>SUM(D18:D23)</f>
        <v>4309</v>
      </c>
      <c r="E24" s="21"/>
      <c r="F24" s="24">
        <f>SUM(F18:F23)</f>
        <v>51708</v>
      </c>
    </row>
    <row r="25" spans="1:6" ht="12.75">
      <c r="A25" s="21"/>
      <c r="B25" s="25" t="s">
        <v>35</v>
      </c>
      <c r="C25" s="25" t="s">
        <v>36</v>
      </c>
      <c r="D25" s="25"/>
      <c r="E25" s="21"/>
      <c r="F25" s="26"/>
    </row>
    <row r="26" spans="1:6" ht="12.75">
      <c r="A26" s="21" t="s">
        <v>37</v>
      </c>
      <c r="B26" s="27">
        <v>0.15</v>
      </c>
      <c r="C26" s="27">
        <v>0.13</v>
      </c>
      <c r="D26" s="22">
        <f>(D24*B26)*C26</f>
        <v>84.02550000000001</v>
      </c>
      <c r="E26" s="21">
        <v>12</v>
      </c>
      <c r="F26" s="173">
        <f>D26*E26</f>
        <v>1008.306</v>
      </c>
    </row>
    <row r="27" spans="1:6" ht="12.75">
      <c r="A27" s="21"/>
      <c r="B27" s="27"/>
      <c r="C27" s="27"/>
      <c r="D27" s="22"/>
      <c r="E27" s="21"/>
      <c r="F27" s="173"/>
    </row>
    <row r="28" spans="1:6" ht="12.75">
      <c r="A28" s="88" t="s">
        <v>237</v>
      </c>
      <c r="B28" s="27"/>
      <c r="C28" s="27"/>
      <c r="D28" s="22"/>
      <c r="E28" s="21"/>
      <c r="F28" s="24">
        <f>F24+F26</f>
        <v>52716.306</v>
      </c>
    </row>
    <row r="29" spans="1:6" ht="12.75">
      <c r="A29" s="88" t="s">
        <v>236</v>
      </c>
      <c r="B29" s="27">
        <v>0.1</v>
      </c>
      <c r="C29" s="27"/>
      <c r="D29" s="22"/>
      <c r="E29" s="21"/>
      <c r="F29" s="173">
        <f>F28*B29</f>
        <v>5271.6306</v>
      </c>
    </row>
    <row r="30" spans="1:6" ht="12.75">
      <c r="A30" s="21"/>
      <c r="B30" s="25"/>
      <c r="C30" s="25"/>
      <c r="D30" s="25"/>
      <c r="E30" s="21"/>
      <c r="F30" s="26"/>
    </row>
    <row r="31" spans="1:6" ht="13.5" thickBot="1">
      <c r="A31" s="28" t="s">
        <v>38</v>
      </c>
      <c r="B31" s="29"/>
      <c r="C31" s="29"/>
      <c r="D31" s="170"/>
      <c r="E31" s="28"/>
      <c r="F31" s="174">
        <f>F28-F29</f>
        <v>47444.67539999999</v>
      </c>
    </row>
    <row r="32" ht="13.5" thickBot="1"/>
    <row r="33" spans="1:4" ht="13.5" thickBot="1">
      <c r="A33" s="89" t="s">
        <v>248</v>
      </c>
      <c r="B33" s="19" t="s">
        <v>22</v>
      </c>
      <c r="C33" s="19" t="s">
        <v>31</v>
      </c>
      <c r="D33" s="20" t="s">
        <v>32</v>
      </c>
    </row>
    <row r="34" spans="1:4" ht="13.5" thickTop="1">
      <c r="A34" s="88" t="s">
        <v>158</v>
      </c>
      <c r="B34" s="22">
        <v>286</v>
      </c>
      <c r="C34" s="31">
        <f>C40*25%</f>
        <v>6.95</v>
      </c>
      <c r="D34" s="24">
        <f>B34*C34</f>
        <v>1987.7</v>
      </c>
    </row>
    <row r="35" spans="1:4" ht="12.75">
      <c r="A35" s="88" t="s">
        <v>159</v>
      </c>
      <c r="B35" s="22">
        <v>202</v>
      </c>
      <c r="C35" s="31">
        <f>C40*5%</f>
        <v>1.3900000000000001</v>
      </c>
      <c r="D35" s="24">
        <f>B35*C35</f>
        <v>280.78000000000003</v>
      </c>
    </row>
    <row r="36" spans="1:4" ht="12.75">
      <c r="A36" s="88" t="s">
        <v>33</v>
      </c>
      <c r="B36" s="22">
        <v>182</v>
      </c>
      <c r="C36" s="31">
        <f>C40*10%</f>
        <v>2.7800000000000002</v>
      </c>
      <c r="D36" s="24">
        <f>B36*C36</f>
        <v>505.96000000000004</v>
      </c>
    </row>
    <row r="37" spans="1:4" ht="12.75">
      <c r="A37" s="88" t="s">
        <v>233</v>
      </c>
      <c r="B37" s="22">
        <v>364</v>
      </c>
      <c r="C37" s="31">
        <f>C40*15%</f>
        <v>4.17</v>
      </c>
      <c r="D37" s="24">
        <f>B37*C37</f>
        <v>1517.8799999999999</v>
      </c>
    </row>
    <row r="38" spans="1:4" ht="12.75">
      <c r="A38" s="88" t="s">
        <v>160</v>
      </c>
      <c r="B38" s="22">
        <v>398</v>
      </c>
      <c r="C38" s="31">
        <f>C40*45%</f>
        <v>12.51</v>
      </c>
      <c r="D38" s="24">
        <f>B38*C38</f>
        <v>4978.98</v>
      </c>
    </row>
    <row r="39" spans="1:4" ht="12.75">
      <c r="A39" s="21"/>
      <c r="B39" s="25"/>
      <c r="C39" s="31">
        <f>SUM(C34:C38)</f>
        <v>27.8</v>
      </c>
      <c r="D39" s="26"/>
    </row>
    <row r="40" spans="1:4" ht="12.75">
      <c r="A40" s="21" t="s">
        <v>4</v>
      </c>
      <c r="B40" s="25"/>
      <c r="C40" s="179">
        <f>D63</f>
        <v>27.8</v>
      </c>
      <c r="D40" s="24">
        <f>SUM(D34:D39)</f>
        <v>9271.3</v>
      </c>
    </row>
    <row r="41" spans="1:4" ht="12.75">
      <c r="A41" s="21"/>
      <c r="B41" s="25" t="s">
        <v>35</v>
      </c>
      <c r="C41" s="25" t="s">
        <v>36</v>
      </c>
      <c r="D41" s="26"/>
    </row>
    <row r="42" spans="1:4" ht="12.75">
      <c r="A42" s="21" t="s">
        <v>37</v>
      </c>
      <c r="B42" s="27">
        <v>0.15</v>
      </c>
      <c r="C42" s="27">
        <v>0.13</v>
      </c>
      <c r="D42" s="24">
        <f>(D40*B42)*C42</f>
        <v>180.79035</v>
      </c>
    </row>
    <row r="43" spans="1:4" ht="12.75">
      <c r="A43" s="21"/>
      <c r="B43" s="25"/>
      <c r="C43" s="25"/>
      <c r="D43" s="26"/>
    </row>
    <row r="44" spans="1:4" ht="13.5" thickBot="1">
      <c r="A44" s="28" t="s">
        <v>38</v>
      </c>
      <c r="B44" s="29"/>
      <c r="C44" s="29"/>
      <c r="D44" s="30">
        <f>D40+D42</f>
        <v>9452.090349999999</v>
      </c>
    </row>
    <row r="45" ht="13.5" thickBot="1"/>
    <row r="46" spans="1:4" ht="13.5" thickBot="1">
      <c r="A46" s="89" t="s">
        <v>249</v>
      </c>
      <c r="B46" s="19" t="s">
        <v>22</v>
      </c>
      <c r="C46" s="19" t="s">
        <v>31</v>
      </c>
      <c r="D46" s="20" t="s">
        <v>32</v>
      </c>
    </row>
    <row r="47" spans="1:4" ht="13.5" thickTop="1">
      <c r="A47" s="88" t="s">
        <v>158</v>
      </c>
      <c r="B47" s="22">
        <v>572</v>
      </c>
      <c r="C47" s="31">
        <f>C53*25%</f>
        <v>10.424999999999999</v>
      </c>
      <c r="D47" s="24">
        <f>B47*C47</f>
        <v>5963.099999999999</v>
      </c>
    </row>
    <row r="48" spans="1:4" ht="12.75">
      <c r="A48" s="88" t="s">
        <v>159</v>
      </c>
      <c r="B48" s="22">
        <v>404</v>
      </c>
      <c r="C48" s="31">
        <f>C53*5%</f>
        <v>2.085</v>
      </c>
      <c r="D48" s="24">
        <f>B48*C48</f>
        <v>842.34</v>
      </c>
    </row>
    <row r="49" spans="1:4" ht="12.75">
      <c r="A49" s="88" t="s">
        <v>33</v>
      </c>
      <c r="B49" s="22">
        <v>364</v>
      </c>
      <c r="C49" s="31">
        <f>C53*10%</f>
        <v>4.17</v>
      </c>
      <c r="D49" s="24">
        <f>B49*C49</f>
        <v>1517.8799999999999</v>
      </c>
    </row>
    <row r="50" spans="1:4" ht="12.75">
      <c r="A50" s="88" t="s">
        <v>233</v>
      </c>
      <c r="B50" s="22">
        <v>728</v>
      </c>
      <c r="C50" s="31">
        <f>C53*15%</f>
        <v>6.254999999999999</v>
      </c>
      <c r="D50" s="24">
        <f>B50*C50</f>
        <v>4553.639999999999</v>
      </c>
    </row>
    <row r="51" spans="1:4" ht="12.75">
      <c r="A51" s="88" t="s">
        <v>160</v>
      </c>
      <c r="B51" s="22">
        <v>796</v>
      </c>
      <c r="C51" s="31">
        <f>C53*45%</f>
        <v>18.764999999999997</v>
      </c>
      <c r="D51" s="24">
        <f>B51*C51</f>
        <v>14936.939999999997</v>
      </c>
    </row>
    <row r="52" spans="1:4" ht="12.75">
      <c r="A52" s="21"/>
      <c r="B52" s="25"/>
      <c r="C52" s="31">
        <f>SUM(C47:C51)</f>
        <v>41.699999999999996</v>
      </c>
      <c r="D52" s="26"/>
    </row>
    <row r="53" spans="1:4" ht="12.75">
      <c r="A53" s="21" t="s">
        <v>4</v>
      </c>
      <c r="B53" s="25"/>
      <c r="C53" s="140">
        <f>D64</f>
        <v>41.699999999999996</v>
      </c>
      <c r="D53" s="24">
        <f>SUM(D47:D52)</f>
        <v>27813.899999999994</v>
      </c>
    </row>
    <row r="54" spans="1:4" ht="12.75">
      <c r="A54" s="21"/>
      <c r="B54" s="25" t="s">
        <v>35</v>
      </c>
      <c r="C54" s="25" t="s">
        <v>36</v>
      </c>
      <c r="D54" s="26"/>
    </row>
    <row r="55" spans="1:4" ht="12.75">
      <c r="A55" s="21" t="s">
        <v>37</v>
      </c>
      <c r="B55" s="27">
        <v>0.15</v>
      </c>
      <c r="C55" s="27">
        <v>0.13</v>
      </c>
      <c r="D55" s="24">
        <f>(D53*B55)*C55</f>
        <v>542.3710499999999</v>
      </c>
    </row>
    <row r="56" spans="1:4" ht="12.75">
      <c r="A56" s="21"/>
      <c r="B56" s="25"/>
      <c r="C56" s="25"/>
      <c r="D56" s="26"/>
    </row>
    <row r="57" spans="1:4" ht="13.5" thickBot="1">
      <c r="A57" s="28" t="s">
        <v>38</v>
      </c>
      <c r="B57" s="29"/>
      <c r="C57" s="29"/>
      <c r="D57" s="30">
        <f>D53+D55</f>
        <v>28356.271049999996</v>
      </c>
    </row>
    <row r="59" ht="13.5" thickBot="1"/>
    <row r="60" spans="1:6" ht="13.5" thickBot="1">
      <c r="A60" s="18" t="s">
        <v>39</v>
      </c>
      <c r="B60" s="20"/>
      <c r="D60" s="178" t="s">
        <v>239</v>
      </c>
      <c r="F60" s="34"/>
    </row>
    <row r="61" spans="1:4" ht="13.5" thickTop="1">
      <c r="A61" s="21" t="s">
        <v>40</v>
      </c>
      <c r="B61" s="24">
        <f>D14</f>
        <v>60558.3</v>
      </c>
      <c r="D61" s="175"/>
    </row>
    <row r="62" spans="1:4" ht="12.75">
      <c r="A62" s="88" t="s">
        <v>227</v>
      </c>
      <c r="B62" s="24">
        <f>F31</f>
        <v>47444.67539999999</v>
      </c>
      <c r="D62" s="176">
        <f>D66*50%</f>
        <v>69.5</v>
      </c>
    </row>
    <row r="63" spans="1:4" ht="12.75">
      <c r="A63" s="88" t="s">
        <v>94</v>
      </c>
      <c r="B63" s="24">
        <f>D44</f>
        <v>9452.090349999999</v>
      </c>
      <c r="D63" s="176">
        <f>D66*20%</f>
        <v>27.8</v>
      </c>
    </row>
    <row r="64" spans="1:4" ht="12.75">
      <c r="A64" s="88" t="s">
        <v>250</v>
      </c>
      <c r="B64" s="24">
        <f>D57</f>
        <v>28356.271049999996</v>
      </c>
      <c r="D64" s="176">
        <f>D66*30%</f>
        <v>41.699999999999996</v>
      </c>
    </row>
    <row r="65" spans="1:4" ht="12.75">
      <c r="A65" s="21"/>
      <c r="B65" s="26"/>
      <c r="D65" s="175"/>
    </row>
    <row r="66" spans="1:4" ht="13.5" thickBot="1">
      <c r="A66" s="28" t="s">
        <v>4</v>
      </c>
      <c r="B66" s="30">
        <f>SUM(B61:B65)</f>
        <v>145811.3368</v>
      </c>
      <c r="D66" s="177">
        <v>139</v>
      </c>
    </row>
    <row r="67" spans="1:4" ht="12.75">
      <c r="A67" s="25"/>
      <c r="B67" s="22"/>
      <c r="D67" s="107"/>
    </row>
    <row r="69" ht="12.75">
      <c r="A69" s="34" t="s">
        <v>251</v>
      </c>
    </row>
    <row r="70" ht="12.75">
      <c r="A70" s="52" t="s">
        <v>240</v>
      </c>
    </row>
    <row r="71" ht="12.75">
      <c r="A71" s="34"/>
    </row>
  </sheetData>
  <sheetProtection/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43">
      <selection activeCell="G67" sqref="G67"/>
    </sheetView>
  </sheetViews>
  <sheetFormatPr defaultColWidth="9.140625" defaultRowHeight="12.75"/>
  <cols>
    <col min="1" max="1" width="18.421875" style="0" customWidth="1"/>
    <col min="2" max="2" width="10.7109375" style="0" bestFit="1" customWidth="1"/>
    <col min="3" max="3" width="9.140625" style="0" bestFit="1" customWidth="1"/>
    <col min="4" max="4" width="12.7109375" style="0" customWidth="1"/>
    <col min="5" max="5" width="10.7109375" style="0" customWidth="1"/>
    <col min="6" max="6" width="15.7109375" style="0" customWidth="1"/>
  </cols>
  <sheetData>
    <row r="1" ht="12.75">
      <c r="A1" s="9" t="s">
        <v>241</v>
      </c>
    </row>
    <row r="2" ht="13.5" thickBot="1"/>
    <row r="3" spans="1:4" ht="13.5" thickBot="1">
      <c r="A3" s="18" t="s">
        <v>30</v>
      </c>
      <c r="B3" s="19" t="s">
        <v>22</v>
      </c>
      <c r="C3" s="19" t="s">
        <v>31</v>
      </c>
      <c r="D3" s="20" t="s">
        <v>32</v>
      </c>
    </row>
    <row r="4" spans="1:4" ht="13.5" thickTop="1">
      <c r="A4" s="88" t="s">
        <v>158</v>
      </c>
      <c r="B4" s="32">
        <v>10.5</v>
      </c>
      <c r="C4" s="23">
        <v>20</v>
      </c>
      <c r="D4" s="24">
        <f>B4*C4</f>
        <v>210</v>
      </c>
    </row>
    <row r="5" spans="1:4" ht="12.75">
      <c r="A5" s="88" t="s">
        <v>159</v>
      </c>
      <c r="B5" s="32">
        <v>8</v>
      </c>
      <c r="C5" s="23">
        <v>5</v>
      </c>
      <c r="D5" s="24">
        <f>B5*C5</f>
        <v>40</v>
      </c>
    </row>
    <row r="6" spans="1:4" ht="12.75">
      <c r="A6" s="88" t="s">
        <v>33</v>
      </c>
      <c r="B6" s="32">
        <v>6.5</v>
      </c>
      <c r="C6" s="23">
        <v>10</v>
      </c>
      <c r="D6" s="24">
        <f>B6*C6</f>
        <v>65</v>
      </c>
    </row>
    <row r="7" spans="1:4" ht="12.75">
      <c r="A7" s="21"/>
      <c r="B7" s="25"/>
      <c r="C7" s="23"/>
      <c r="D7" s="26"/>
    </row>
    <row r="8" spans="1:4" ht="12.75">
      <c r="A8" s="21" t="s">
        <v>4</v>
      </c>
      <c r="B8" s="25"/>
      <c r="C8" s="23">
        <f>SUM(C4:C7)</f>
        <v>35</v>
      </c>
      <c r="D8" s="24">
        <f>SUM(D4:D7)</f>
        <v>315</v>
      </c>
    </row>
    <row r="9" spans="1:4" ht="12.75">
      <c r="A9" s="21"/>
      <c r="B9" s="25"/>
      <c r="C9" s="25"/>
      <c r="D9" s="26" t="s">
        <v>34</v>
      </c>
    </row>
    <row r="10" spans="1:4" ht="12.75">
      <c r="A10" s="21" t="s">
        <v>10</v>
      </c>
      <c r="B10" s="25"/>
      <c r="C10" s="25"/>
      <c r="D10" s="24">
        <f>D8*360</f>
        <v>113400</v>
      </c>
    </row>
    <row r="11" spans="1:4" ht="12.75">
      <c r="A11" s="21"/>
      <c r="B11" s="25" t="s">
        <v>35</v>
      </c>
      <c r="C11" s="25" t="s">
        <v>36</v>
      </c>
      <c r="D11" s="26"/>
    </row>
    <row r="12" spans="1:4" ht="12.75">
      <c r="A12" s="21" t="s">
        <v>37</v>
      </c>
      <c r="B12" s="27">
        <v>0.15</v>
      </c>
      <c r="C12" s="27">
        <v>0.13</v>
      </c>
      <c r="D12" s="24">
        <f>(D10*B12)*C12</f>
        <v>2211.3</v>
      </c>
    </row>
    <row r="13" spans="1:4" ht="12.75">
      <c r="A13" s="21"/>
      <c r="B13" s="25"/>
      <c r="C13" s="25"/>
      <c r="D13" s="26"/>
    </row>
    <row r="14" spans="1:4" ht="13.5" thickBot="1">
      <c r="A14" s="28" t="s">
        <v>38</v>
      </c>
      <c r="B14" s="29"/>
      <c r="C14" s="29"/>
      <c r="D14" s="30">
        <f>D10+D12</f>
        <v>115611.3</v>
      </c>
    </row>
    <row r="16" ht="13.5" thickBot="1"/>
    <row r="17" spans="1:6" ht="13.5" thickBot="1">
      <c r="A17" s="89" t="s">
        <v>227</v>
      </c>
      <c r="B17" s="19" t="s">
        <v>22</v>
      </c>
      <c r="C17" s="19" t="s">
        <v>31</v>
      </c>
      <c r="D17" s="19" t="s">
        <v>32</v>
      </c>
      <c r="E17" s="171" t="s">
        <v>234</v>
      </c>
      <c r="F17" s="172" t="s">
        <v>235</v>
      </c>
    </row>
    <row r="18" spans="1:6" ht="13.5" thickTop="1">
      <c r="A18" s="88" t="s">
        <v>158</v>
      </c>
      <c r="B18" s="22">
        <v>55</v>
      </c>
      <c r="C18" s="31">
        <f>C24*35%</f>
        <v>85.05</v>
      </c>
      <c r="D18" s="22">
        <f>B18*C18</f>
        <v>4677.75</v>
      </c>
      <c r="E18" s="21">
        <v>12</v>
      </c>
      <c r="F18" s="24">
        <f>D18*E18</f>
        <v>56133</v>
      </c>
    </row>
    <row r="19" spans="1:6" ht="12.75">
      <c r="A19" s="88" t="s">
        <v>159</v>
      </c>
      <c r="B19" s="22">
        <v>38</v>
      </c>
      <c r="C19" s="31">
        <f>C24*5%</f>
        <v>12.15</v>
      </c>
      <c r="D19" s="22">
        <f>B19*C19</f>
        <v>461.7</v>
      </c>
      <c r="E19" s="21">
        <v>12</v>
      </c>
      <c r="F19" s="24">
        <f>D19*E19</f>
        <v>5540.4</v>
      </c>
    </row>
    <row r="20" spans="1:6" ht="12.75">
      <c r="A20" s="88" t="s">
        <v>33</v>
      </c>
      <c r="B20" s="22">
        <v>33</v>
      </c>
      <c r="C20" s="31">
        <f>C24*15%</f>
        <v>36.449999999999996</v>
      </c>
      <c r="D20" s="22">
        <f>B20*C20</f>
        <v>1202.85</v>
      </c>
      <c r="E20" s="21">
        <v>12</v>
      </c>
      <c r="F20" s="24">
        <f>D20*E20</f>
        <v>14434.199999999999</v>
      </c>
    </row>
    <row r="21" spans="1:6" ht="12.75">
      <c r="A21" s="88" t="s">
        <v>233</v>
      </c>
      <c r="B21" s="22">
        <v>68</v>
      </c>
      <c r="C21" s="31">
        <f>C24*25%</f>
        <v>60.75</v>
      </c>
      <c r="D21" s="22">
        <f>B21*C21</f>
        <v>4131</v>
      </c>
      <c r="E21" s="21">
        <v>12</v>
      </c>
      <c r="F21" s="24">
        <f>D21*E21</f>
        <v>49572</v>
      </c>
    </row>
    <row r="22" spans="1:6" ht="12.75">
      <c r="A22" s="88" t="s">
        <v>160</v>
      </c>
      <c r="B22" s="22">
        <v>73</v>
      </c>
      <c r="C22" s="31">
        <f>C24*20%</f>
        <v>48.6</v>
      </c>
      <c r="D22" s="22">
        <f>B22*C22</f>
        <v>3547.8</v>
      </c>
      <c r="E22" s="21">
        <v>12</v>
      </c>
      <c r="F22" s="24">
        <f>D22*E22</f>
        <v>42573.600000000006</v>
      </c>
    </row>
    <row r="23" spans="1:6" ht="12.75">
      <c r="A23" s="21"/>
      <c r="B23" s="25"/>
      <c r="C23" s="31">
        <f>SUM(C18:C22)</f>
        <v>243</v>
      </c>
      <c r="D23" s="25"/>
      <c r="E23" s="21"/>
      <c r="F23" s="26"/>
    </row>
    <row r="24" spans="1:6" ht="12.75">
      <c r="A24" s="21" t="s">
        <v>4</v>
      </c>
      <c r="B24" s="25"/>
      <c r="C24" s="179">
        <f>D62</f>
        <v>243</v>
      </c>
      <c r="D24" s="22">
        <f>SUM(D18:D23)</f>
        <v>14021.099999999999</v>
      </c>
      <c r="E24" s="21"/>
      <c r="F24" s="24">
        <f>SUM(F18:F23)</f>
        <v>168253.2</v>
      </c>
    </row>
    <row r="25" spans="1:6" ht="12.75">
      <c r="A25" s="21"/>
      <c r="B25" s="25" t="s">
        <v>35</v>
      </c>
      <c r="C25" s="25" t="s">
        <v>36</v>
      </c>
      <c r="D25" s="25"/>
      <c r="E25" s="21"/>
      <c r="F25" s="26"/>
    </row>
    <row r="26" spans="1:6" ht="12.75">
      <c r="A26" s="21" t="s">
        <v>37</v>
      </c>
      <c r="B26" s="27">
        <v>0.15</v>
      </c>
      <c r="C26" s="27">
        <v>0.13</v>
      </c>
      <c r="D26" s="22">
        <f>(D24*B26)*C26</f>
        <v>273.41144999999995</v>
      </c>
      <c r="E26" s="21">
        <v>12</v>
      </c>
      <c r="F26" s="173">
        <f>D26*E26</f>
        <v>3280.9373999999993</v>
      </c>
    </row>
    <row r="27" spans="1:6" ht="12.75">
      <c r="A27" s="21"/>
      <c r="B27" s="27"/>
      <c r="C27" s="27"/>
      <c r="D27" s="22"/>
      <c r="E27" s="21"/>
      <c r="F27" s="173"/>
    </row>
    <row r="28" spans="1:6" ht="12.75">
      <c r="A28" s="88" t="s">
        <v>237</v>
      </c>
      <c r="B28" s="27"/>
      <c r="C28" s="27"/>
      <c r="D28" s="22"/>
      <c r="E28" s="21"/>
      <c r="F28" s="24">
        <f>F24+F26</f>
        <v>171534.1374</v>
      </c>
    </row>
    <row r="29" spans="1:6" ht="12.75">
      <c r="A29" s="88" t="s">
        <v>236</v>
      </c>
      <c r="B29" s="27">
        <v>0.1</v>
      </c>
      <c r="C29" s="27"/>
      <c r="D29" s="22"/>
      <c r="E29" s="21"/>
      <c r="F29" s="173">
        <f>F28*B29</f>
        <v>17153.41374</v>
      </c>
    </row>
    <row r="30" spans="1:6" ht="12.75">
      <c r="A30" s="21"/>
      <c r="B30" s="25"/>
      <c r="C30" s="25"/>
      <c r="D30" s="25"/>
      <c r="E30" s="21"/>
      <c r="F30" s="26"/>
    </row>
    <row r="31" spans="1:6" ht="13.5" thickBot="1">
      <c r="A31" s="28" t="s">
        <v>38</v>
      </c>
      <c r="B31" s="29"/>
      <c r="C31" s="29"/>
      <c r="D31" s="170"/>
      <c r="E31" s="28"/>
      <c r="F31" s="174">
        <f>F28-F29</f>
        <v>154380.72366000002</v>
      </c>
    </row>
    <row r="32" ht="13.5" thickBot="1"/>
    <row r="33" spans="1:4" ht="13.5" thickBot="1">
      <c r="A33" s="89" t="s">
        <v>248</v>
      </c>
      <c r="B33" s="19" t="s">
        <v>22</v>
      </c>
      <c r="C33" s="19" t="s">
        <v>31</v>
      </c>
      <c r="D33" s="20" t="s">
        <v>32</v>
      </c>
    </row>
    <row r="34" spans="1:4" ht="13.5" thickTop="1">
      <c r="A34" s="88" t="s">
        <v>158</v>
      </c>
      <c r="B34" s="22">
        <v>286</v>
      </c>
      <c r="C34" s="31">
        <f>C40*35%</f>
        <v>34.019999999999996</v>
      </c>
      <c r="D34" s="24">
        <f>B34*C34</f>
        <v>9729.72</v>
      </c>
    </row>
    <row r="35" spans="1:4" ht="12.75">
      <c r="A35" s="88" t="s">
        <v>159</v>
      </c>
      <c r="B35" s="22">
        <v>202</v>
      </c>
      <c r="C35" s="31">
        <f>C40*5%</f>
        <v>4.86</v>
      </c>
      <c r="D35" s="24">
        <f>B35*C35</f>
        <v>981.72</v>
      </c>
    </row>
    <row r="36" spans="1:4" ht="12.75">
      <c r="A36" s="88" t="s">
        <v>33</v>
      </c>
      <c r="B36" s="22">
        <v>182</v>
      </c>
      <c r="C36" s="31">
        <f>C40*15%</f>
        <v>14.58</v>
      </c>
      <c r="D36" s="24">
        <f>B36*C36</f>
        <v>2653.56</v>
      </c>
    </row>
    <row r="37" spans="1:4" ht="12.75">
      <c r="A37" s="88" t="s">
        <v>233</v>
      </c>
      <c r="B37" s="22">
        <v>364</v>
      </c>
      <c r="C37" s="31">
        <f>C40*25%</f>
        <v>24.3</v>
      </c>
      <c r="D37" s="24">
        <f>B37*C37</f>
        <v>8845.2</v>
      </c>
    </row>
    <row r="38" spans="1:4" ht="12.75">
      <c r="A38" s="88" t="s">
        <v>160</v>
      </c>
      <c r="B38" s="22">
        <v>398</v>
      </c>
      <c r="C38" s="31">
        <f>C40*20%</f>
        <v>19.44</v>
      </c>
      <c r="D38" s="24">
        <f>B38*C38</f>
        <v>7737.120000000001</v>
      </c>
    </row>
    <row r="39" spans="1:4" ht="12.75">
      <c r="A39" s="21"/>
      <c r="B39" s="25"/>
      <c r="C39" s="31">
        <f>SUM(C34:C38)</f>
        <v>97.19999999999999</v>
      </c>
      <c r="D39" s="26"/>
    </row>
    <row r="40" spans="1:4" ht="12.75">
      <c r="A40" s="21" t="s">
        <v>4</v>
      </c>
      <c r="B40" s="25"/>
      <c r="C40" s="179">
        <f>D63</f>
        <v>97.2</v>
      </c>
      <c r="D40" s="24">
        <f>SUM(D34:D39)</f>
        <v>29947.32</v>
      </c>
    </row>
    <row r="41" spans="1:4" ht="12.75">
      <c r="A41" s="21"/>
      <c r="B41" s="25" t="s">
        <v>35</v>
      </c>
      <c r="C41" s="25" t="s">
        <v>36</v>
      </c>
      <c r="D41" s="26"/>
    </row>
    <row r="42" spans="1:4" ht="12.75">
      <c r="A42" s="21" t="s">
        <v>37</v>
      </c>
      <c r="B42" s="27">
        <v>0.15</v>
      </c>
      <c r="C42" s="27">
        <v>0.13</v>
      </c>
      <c r="D42" s="24">
        <f>(D40*B42)*C42</f>
        <v>583.97274</v>
      </c>
    </row>
    <row r="43" spans="1:4" ht="12.75">
      <c r="A43" s="21"/>
      <c r="B43" s="25"/>
      <c r="C43" s="25"/>
      <c r="D43" s="26"/>
    </row>
    <row r="44" spans="1:4" ht="13.5" thickBot="1">
      <c r="A44" s="28" t="s">
        <v>38</v>
      </c>
      <c r="B44" s="29"/>
      <c r="C44" s="29"/>
      <c r="D44" s="30">
        <f>D40+D42</f>
        <v>30531.29274</v>
      </c>
    </row>
    <row r="45" ht="13.5" thickBot="1"/>
    <row r="46" spans="1:4" ht="13.5" thickBot="1">
      <c r="A46" s="89" t="s">
        <v>249</v>
      </c>
      <c r="B46" s="19" t="s">
        <v>22</v>
      </c>
      <c r="C46" s="19" t="s">
        <v>31</v>
      </c>
      <c r="D46" s="20" t="s">
        <v>32</v>
      </c>
    </row>
    <row r="47" spans="1:4" ht="13.5" thickTop="1">
      <c r="A47" s="88" t="s">
        <v>158</v>
      </c>
      <c r="B47" s="22">
        <v>572</v>
      </c>
      <c r="C47" s="31">
        <f>C53*35%</f>
        <v>51.029999999999994</v>
      </c>
      <c r="D47" s="24">
        <f>B47*C47</f>
        <v>29189.159999999996</v>
      </c>
    </row>
    <row r="48" spans="1:4" ht="12.75">
      <c r="A48" s="88" t="s">
        <v>159</v>
      </c>
      <c r="B48" s="22">
        <v>404</v>
      </c>
      <c r="C48" s="31">
        <f>C53*5%</f>
        <v>7.289999999999999</v>
      </c>
      <c r="D48" s="24">
        <f>B48*C48</f>
        <v>2945.16</v>
      </c>
    </row>
    <row r="49" spans="1:4" ht="12.75">
      <c r="A49" s="88" t="s">
        <v>33</v>
      </c>
      <c r="B49" s="22">
        <v>364</v>
      </c>
      <c r="C49" s="31">
        <f>C53*15%</f>
        <v>21.869999999999997</v>
      </c>
      <c r="D49" s="24">
        <f>B49*C49</f>
        <v>7960.679999999999</v>
      </c>
    </row>
    <row r="50" spans="1:4" ht="12.75">
      <c r="A50" s="88" t="s">
        <v>233</v>
      </c>
      <c r="B50" s="22">
        <v>728</v>
      </c>
      <c r="C50" s="31">
        <f>C53*25%</f>
        <v>36.449999999999996</v>
      </c>
      <c r="D50" s="24">
        <f>B50*C50</f>
        <v>26535.6</v>
      </c>
    </row>
    <row r="51" spans="1:4" ht="12.75">
      <c r="A51" s="88" t="s">
        <v>160</v>
      </c>
      <c r="B51" s="22">
        <v>796</v>
      </c>
      <c r="C51" s="31">
        <f>C53*20%</f>
        <v>29.159999999999997</v>
      </c>
      <c r="D51" s="24">
        <f>B51*C51</f>
        <v>23211.359999999997</v>
      </c>
    </row>
    <row r="52" spans="1:4" ht="12.75">
      <c r="A52" s="21"/>
      <c r="B52" s="25"/>
      <c r="C52" s="31">
        <f>SUM(C47:C51)</f>
        <v>145.79999999999998</v>
      </c>
      <c r="D52" s="26"/>
    </row>
    <row r="53" spans="1:4" ht="12.75">
      <c r="A53" s="21" t="s">
        <v>4</v>
      </c>
      <c r="B53" s="25"/>
      <c r="C53" s="140">
        <f>D64</f>
        <v>145.79999999999998</v>
      </c>
      <c r="D53" s="24">
        <f>SUM(D47:D52)</f>
        <v>89841.95999999999</v>
      </c>
    </row>
    <row r="54" spans="1:4" ht="12.75">
      <c r="A54" s="21"/>
      <c r="B54" s="25" t="s">
        <v>35</v>
      </c>
      <c r="C54" s="25" t="s">
        <v>36</v>
      </c>
      <c r="D54" s="26"/>
    </row>
    <row r="55" spans="1:4" ht="12.75">
      <c r="A55" s="21" t="s">
        <v>37</v>
      </c>
      <c r="B55" s="27">
        <v>0.15</v>
      </c>
      <c r="C55" s="27">
        <v>0.13</v>
      </c>
      <c r="D55" s="24">
        <f>(D53*B55)*C55</f>
        <v>1751.9182199999998</v>
      </c>
    </row>
    <row r="56" spans="1:4" ht="12.75">
      <c r="A56" s="21"/>
      <c r="B56" s="25"/>
      <c r="C56" s="25"/>
      <c r="D56" s="26"/>
    </row>
    <row r="57" spans="1:4" ht="13.5" thickBot="1">
      <c r="A57" s="28" t="s">
        <v>38</v>
      </c>
      <c r="B57" s="29"/>
      <c r="C57" s="29"/>
      <c r="D57" s="30">
        <f>D53+D55</f>
        <v>91593.87822</v>
      </c>
    </row>
    <row r="59" ht="13.5" thickBot="1"/>
    <row r="60" spans="1:6" ht="13.5" thickBot="1">
      <c r="A60" s="18" t="s">
        <v>39</v>
      </c>
      <c r="B60" s="20"/>
      <c r="D60" s="178" t="s">
        <v>239</v>
      </c>
      <c r="F60" s="34"/>
    </row>
    <row r="61" spans="1:4" ht="13.5" thickTop="1">
      <c r="A61" s="21" t="s">
        <v>40</v>
      </c>
      <c r="B61" s="24">
        <f>D14</f>
        <v>115611.3</v>
      </c>
      <c r="D61" s="175"/>
    </row>
    <row r="62" spans="1:4" ht="12.75">
      <c r="A62" s="88" t="s">
        <v>227</v>
      </c>
      <c r="B62" s="24">
        <f>F31</f>
        <v>154380.72366000002</v>
      </c>
      <c r="D62" s="176">
        <f>D66*50%</f>
        <v>243</v>
      </c>
    </row>
    <row r="63" spans="1:4" ht="12.75">
      <c r="A63" s="88" t="s">
        <v>94</v>
      </c>
      <c r="B63" s="24">
        <f>D44</f>
        <v>30531.29274</v>
      </c>
      <c r="D63" s="176">
        <f>D66*20%</f>
        <v>97.2</v>
      </c>
    </row>
    <row r="64" spans="1:4" ht="12.75">
      <c r="A64" s="88" t="s">
        <v>250</v>
      </c>
      <c r="B64" s="24">
        <f>D57</f>
        <v>91593.87822</v>
      </c>
      <c r="D64" s="176">
        <f>D66*30%</f>
        <v>145.79999999999998</v>
      </c>
    </row>
    <row r="65" spans="1:4" ht="12.75">
      <c r="A65" s="21"/>
      <c r="B65" s="26"/>
      <c r="D65" s="175"/>
    </row>
    <row r="66" spans="1:4" ht="13.5" thickBot="1">
      <c r="A66" s="28" t="s">
        <v>4</v>
      </c>
      <c r="B66" s="30">
        <f>SUM(B61:B65)</f>
        <v>392117.19462</v>
      </c>
      <c r="D66" s="177">
        <v>486</v>
      </c>
    </row>
    <row r="67" spans="1:4" ht="12.75">
      <c r="A67" s="25"/>
      <c r="B67" s="22"/>
      <c r="D67" s="107"/>
    </row>
    <row r="69" ht="12.75">
      <c r="A69" s="34" t="s">
        <v>252</v>
      </c>
    </row>
    <row r="70" ht="12.75">
      <c r="A70" s="52" t="s">
        <v>240</v>
      </c>
    </row>
    <row r="71" ht="12.75">
      <c r="A71" s="3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zoomScale="115" zoomScaleNormal="115" zoomScalePageLayoutView="0" workbookViewId="0" topLeftCell="A55">
      <selection activeCell="F67" sqref="F67"/>
    </sheetView>
  </sheetViews>
  <sheetFormatPr defaultColWidth="9.140625" defaultRowHeight="12.75"/>
  <cols>
    <col min="1" max="1" width="18.421875" style="0" customWidth="1"/>
    <col min="2" max="2" width="10.7109375" style="0" bestFit="1" customWidth="1"/>
    <col min="3" max="3" width="9.140625" style="0" bestFit="1" customWidth="1"/>
    <col min="4" max="4" width="12.7109375" style="0" customWidth="1"/>
    <col min="5" max="5" width="10.7109375" style="0" customWidth="1"/>
    <col min="6" max="6" width="15.7109375" style="0" customWidth="1"/>
  </cols>
  <sheetData>
    <row r="1" ht="12.75">
      <c r="A1" s="9" t="s">
        <v>242</v>
      </c>
    </row>
    <row r="2" ht="13.5" thickBot="1"/>
    <row r="3" spans="1:4" ht="13.5" thickBot="1">
      <c r="A3" s="18" t="s">
        <v>30</v>
      </c>
      <c r="B3" s="19" t="s">
        <v>22</v>
      </c>
      <c r="C3" s="19" t="s">
        <v>31</v>
      </c>
      <c r="D3" s="20" t="s">
        <v>32</v>
      </c>
    </row>
    <row r="4" spans="1:4" ht="13.5" thickTop="1">
      <c r="A4" s="88" t="s">
        <v>158</v>
      </c>
      <c r="B4" s="32">
        <v>13</v>
      </c>
      <c r="C4" s="23">
        <v>10</v>
      </c>
      <c r="D4" s="24">
        <f>B4*C4</f>
        <v>130</v>
      </c>
    </row>
    <row r="5" spans="1:4" ht="12.75">
      <c r="A5" s="88" t="s">
        <v>159</v>
      </c>
      <c r="B5" s="32">
        <v>10</v>
      </c>
      <c r="C5" s="23">
        <v>5</v>
      </c>
      <c r="D5" s="24">
        <f>B5*C5</f>
        <v>50</v>
      </c>
    </row>
    <row r="6" spans="1:4" ht="12.75">
      <c r="A6" s="88" t="s">
        <v>33</v>
      </c>
      <c r="B6" s="32">
        <v>8</v>
      </c>
      <c r="C6" s="23">
        <v>5</v>
      </c>
      <c r="D6" s="24">
        <f>B6*C6</f>
        <v>40</v>
      </c>
    </row>
    <row r="7" spans="1:4" ht="12.75">
      <c r="A7" s="21"/>
      <c r="B7" s="25"/>
      <c r="C7" s="23"/>
      <c r="D7" s="26"/>
    </row>
    <row r="8" spans="1:4" ht="12.75">
      <c r="A8" s="21" t="s">
        <v>4</v>
      </c>
      <c r="B8" s="25"/>
      <c r="C8" s="23">
        <f>SUM(C4:C7)</f>
        <v>20</v>
      </c>
      <c r="D8" s="24">
        <f>SUM(D4:D7)</f>
        <v>220</v>
      </c>
    </row>
    <row r="9" spans="1:4" ht="12.75">
      <c r="A9" s="21"/>
      <c r="B9" s="25"/>
      <c r="C9" s="25"/>
      <c r="D9" s="26" t="s">
        <v>34</v>
      </c>
    </row>
    <row r="10" spans="1:4" ht="12.75">
      <c r="A10" s="21" t="s">
        <v>10</v>
      </c>
      <c r="B10" s="25"/>
      <c r="C10" s="25"/>
      <c r="D10" s="24">
        <f>D8*360</f>
        <v>79200</v>
      </c>
    </row>
    <row r="11" spans="1:4" ht="12.75">
      <c r="A11" s="21"/>
      <c r="B11" s="25" t="s">
        <v>35</v>
      </c>
      <c r="C11" s="25" t="s">
        <v>36</v>
      </c>
      <c r="D11" s="26"/>
    </row>
    <row r="12" spans="1:4" ht="12.75">
      <c r="A12" s="21" t="s">
        <v>37</v>
      </c>
      <c r="B12" s="27">
        <v>0.15</v>
      </c>
      <c r="C12" s="27">
        <v>0.13</v>
      </c>
      <c r="D12" s="24">
        <f>(D10*B12)*C12</f>
        <v>1544.4</v>
      </c>
    </row>
    <row r="13" spans="1:4" ht="12.75">
      <c r="A13" s="21"/>
      <c r="B13" s="25"/>
      <c r="C13" s="25"/>
      <c r="D13" s="26"/>
    </row>
    <row r="14" spans="1:4" ht="13.5" thickBot="1">
      <c r="A14" s="28" t="s">
        <v>38</v>
      </c>
      <c r="B14" s="29"/>
      <c r="C14" s="29"/>
      <c r="D14" s="30">
        <f>D10+D12</f>
        <v>80744.4</v>
      </c>
    </row>
    <row r="16" ht="13.5" thickBot="1"/>
    <row r="17" spans="1:6" ht="13.5" thickBot="1">
      <c r="A17" s="89" t="s">
        <v>227</v>
      </c>
      <c r="B17" s="19" t="s">
        <v>22</v>
      </c>
      <c r="C17" s="19" t="s">
        <v>31</v>
      </c>
      <c r="D17" s="19" t="s">
        <v>32</v>
      </c>
      <c r="E17" s="171" t="s">
        <v>234</v>
      </c>
      <c r="F17" s="172" t="s">
        <v>235</v>
      </c>
    </row>
    <row r="18" spans="1:6" ht="13.5" thickTop="1">
      <c r="A18" s="88" t="s">
        <v>158</v>
      </c>
      <c r="B18" s="22">
        <v>69</v>
      </c>
      <c r="C18" s="31">
        <f>C24*25%</f>
        <v>26</v>
      </c>
      <c r="D18" s="22">
        <f>B18*C18</f>
        <v>1794</v>
      </c>
      <c r="E18" s="21">
        <v>12</v>
      </c>
      <c r="F18" s="24">
        <f>D18*E18</f>
        <v>21528</v>
      </c>
    </row>
    <row r="19" spans="1:6" ht="12.75">
      <c r="A19" s="88" t="s">
        <v>159</v>
      </c>
      <c r="B19" s="22">
        <v>48</v>
      </c>
      <c r="C19" s="31">
        <f>C24*5%</f>
        <v>5.2</v>
      </c>
      <c r="D19" s="22">
        <f>B19*C19</f>
        <v>249.60000000000002</v>
      </c>
      <c r="E19" s="21">
        <v>12</v>
      </c>
      <c r="F19" s="24">
        <f>D19*E19</f>
        <v>2995.2000000000003</v>
      </c>
    </row>
    <row r="20" spans="1:6" ht="12.75">
      <c r="A20" s="88" t="s">
        <v>33</v>
      </c>
      <c r="B20" s="22">
        <v>41</v>
      </c>
      <c r="C20" s="31">
        <f>C24*10%</f>
        <v>10.4</v>
      </c>
      <c r="D20" s="22">
        <f>B20*C20</f>
        <v>426.40000000000003</v>
      </c>
      <c r="E20" s="21">
        <v>12</v>
      </c>
      <c r="F20" s="24">
        <f>D20*E20</f>
        <v>5116.8</v>
      </c>
    </row>
    <row r="21" spans="1:6" ht="12.75">
      <c r="A21" s="88" t="s">
        <v>233</v>
      </c>
      <c r="B21" s="22">
        <v>85</v>
      </c>
      <c r="C21" s="31">
        <f>C24*15%</f>
        <v>15.6</v>
      </c>
      <c r="D21" s="22">
        <f>B21*C21</f>
        <v>1326</v>
      </c>
      <c r="E21" s="21">
        <v>12</v>
      </c>
      <c r="F21" s="24">
        <f>D21*E21</f>
        <v>15912</v>
      </c>
    </row>
    <row r="22" spans="1:6" ht="12.75">
      <c r="A22" s="88" t="s">
        <v>160</v>
      </c>
      <c r="B22" s="22">
        <v>91</v>
      </c>
      <c r="C22" s="31">
        <f>C24*45%</f>
        <v>46.800000000000004</v>
      </c>
      <c r="D22" s="22">
        <f>B22*C22</f>
        <v>4258.8</v>
      </c>
      <c r="E22" s="21">
        <v>12</v>
      </c>
      <c r="F22" s="24">
        <f>D22*E22</f>
        <v>51105.600000000006</v>
      </c>
    </row>
    <row r="23" spans="1:6" ht="12.75">
      <c r="A23" s="21"/>
      <c r="B23" s="25"/>
      <c r="C23" s="31">
        <f>SUM(C18:C22)</f>
        <v>104</v>
      </c>
      <c r="D23" s="25"/>
      <c r="E23" s="21"/>
      <c r="F23" s="26"/>
    </row>
    <row r="24" spans="1:6" ht="12.75">
      <c r="A24" s="21" t="s">
        <v>4</v>
      </c>
      <c r="B24" s="25"/>
      <c r="C24" s="179">
        <f>D62</f>
        <v>104</v>
      </c>
      <c r="D24" s="22">
        <f>SUM(D18:D23)</f>
        <v>8054.8</v>
      </c>
      <c r="E24" s="21"/>
      <c r="F24" s="24">
        <f>SUM(F18:F23)</f>
        <v>96657.6</v>
      </c>
    </row>
    <row r="25" spans="1:6" ht="12.75">
      <c r="A25" s="21"/>
      <c r="B25" s="25" t="s">
        <v>35</v>
      </c>
      <c r="C25" s="25" t="s">
        <v>36</v>
      </c>
      <c r="D25" s="25"/>
      <c r="E25" s="21"/>
      <c r="F25" s="26"/>
    </row>
    <row r="26" spans="1:6" ht="12.75">
      <c r="A26" s="21" t="s">
        <v>37</v>
      </c>
      <c r="B26" s="27">
        <v>0.15</v>
      </c>
      <c r="C26" s="27">
        <v>0.13</v>
      </c>
      <c r="D26" s="22">
        <f>(D24*B26)*C26</f>
        <v>157.0686</v>
      </c>
      <c r="E26" s="21">
        <v>12</v>
      </c>
      <c r="F26" s="173">
        <f>D26*E26</f>
        <v>1884.8232</v>
      </c>
    </row>
    <row r="27" spans="1:6" ht="12.75">
      <c r="A27" s="21"/>
      <c r="B27" s="27"/>
      <c r="C27" s="27"/>
      <c r="D27" s="22"/>
      <c r="E27" s="21"/>
      <c r="F27" s="173"/>
    </row>
    <row r="28" spans="1:6" ht="12.75">
      <c r="A28" s="88" t="s">
        <v>237</v>
      </c>
      <c r="B28" s="27"/>
      <c r="C28" s="27"/>
      <c r="D28" s="22"/>
      <c r="E28" s="21"/>
      <c r="F28" s="24">
        <f>F24+F26</f>
        <v>98542.4232</v>
      </c>
    </row>
    <row r="29" spans="1:6" ht="12.75">
      <c r="A29" s="88" t="s">
        <v>236</v>
      </c>
      <c r="B29" s="27">
        <v>0.1</v>
      </c>
      <c r="C29" s="27"/>
      <c r="D29" s="22"/>
      <c r="E29" s="21"/>
      <c r="F29" s="173">
        <f>F28*B29</f>
        <v>9854.242320000001</v>
      </c>
    </row>
    <row r="30" spans="1:6" ht="12.75">
      <c r="A30" s="21"/>
      <c r="B30" s="25"/>
      <c r="C30" s="25"/>
      <c r="D30" s="25"/>
      <c r="E30" s="21"/>
      <c r="F30" s="26"/>
    </row>
    <row r="31" spans="1:6" ht="13.5" thickBot="1">
      <c r="A31" s="28" t="s">
        <v>38</v>
      </c>
      <c r="B31" s="29"/>
      <c r="C31" s="29"/>
      <c r="D31" s="170"/>
      <c r="E31" s="28"/>
      <c r="F31" s="174">
        <f>F28-F29</f>
        <v>88688.18088</v>
      </c>
    </row>
    <row r="32" ht="13.5" thickBot="1"/>
    <row r="33" spans="1:4" ht="13.5" thickBot="1">
      <c r="A33" s="89" t="s">
        <v>248</v>
      </c>
      <c r="B33" s="19" t="s">
        <v>22</v>
      </c>
      <c r="C33" s="19" t="s">
        <v>31</v>
      </c>
      <c r="D33" s="20" t="s">
        <v>32</v>
      </c>
    </row>
    <row r="34" spans="1:4" ht="13.5" thickTop="1">
      <c r="A34" s="88" t="s">
        <v>158</v>
      </c>
      <c r="B34" s="22">
        <v>358</v>
      </c>
      <c r="C34" s="31">
        <f>C40*25%</f>
        <v>10.4</v>
      </c>
      <c r="D34" s="24">
        <f>B34*C34</f>
        <v>3723.2000000000003</v>
      </c>
    </row>
    <row r="35" spans="1:4" ht="12.75">
      <c r="A35" s="88" t="s">
        <v>159</v>
      </c>
      <c r="B35" s="22">
        <v>253</v>
      </c>
      <c r="C35" s="31">
        <f>C40*5%</f>
        <v>2.08</v>
      </c>
      <c r="D35" s="24">
        <f>B35*C35</f>
        <v>526.24</v>
      </c>
    </row>
    <row r="36" spans="1:4" ht="12.75">
      <c r="A36" s="88" t="s">
        <v>33</v>
      </c>
      <c r="B36" s="22">
        <v>228</v>
      </c>
      <c r="C36" s="31">
        <f>C40*10%</f>
        <v>4.16</v>
      </c>
      <c r="D36" s="24">
        <f>B36*C36</f>
        <v>948.48</v>
      </c>
    </row>
    <row r="37" spans="1:4" ht="12.75">
      <c r="A37" s="88" t="s">
        <v>233</v>
      </c>
      <c r="B37" s="22">
        <v>455</v>
      </c>
      <c r="C37" s="31">
        <f>C40*15%</f>
        <v>6.24</v>
      </c>
      <c r="D37" s="24">
        <f>B37*C37</f>
        <v>2839.2000000000003</v>
      </c>
    </row>
    <row r="38" spans="1:4" ht="12.75">
      <c r="A38" s="88" t="s">
        <v>160</v>
      </c>
      <c r="B38" s="22">
        <v>498</v>
      </c>
      <c r="C38" s="31">
        <f>C40*45%</f>
        <v>18.720000000000002</v>
      </c>
      <c r="D38" s="24">
        <f>B38*C38</f>
        <v>9322.560000000001</v>
      </c>
    </row>
    <row r="39" spans="1:4" ht="12.75">
      <c r="A39" s="21"/>
      <c r="B39" s="25"/>
      <c r="C39" s="31">
        <f>SUM(C34:C38)</f>
        <v>41.60000000000001</v>
      </c>
      <c r="D39" s="26"/>
    </row>
    <row r="40" spans="1:4" ht="12.75">
      <c r="A40" s="21" t="s">
        <v>4</v>
      </c>
      <c r="B40" s="25"/>
      <c r="C40" s="179">
        <f>D63</f>
        <v>41.6</v>
      </c>
      <c r="D40" s="24">
        <f>SUM(D34:D39)</f>
        <v>17359.68</v>
      </c>
    </row>
    <row r="41" spans="1:4" ht="12.75">
      <c r="A41" s="21"/>
      <c r="B41" s="25" t="s">
        <v>35</v>
      </c>
      <c r="C41" s="25" t="s">
        <v>36</v>
      </c>
      <c r="D41" s="26"/>
    </row>
    <row r="42" spans="1:4" ht="12.75">
      <c r="A42" s="21" t="s">
        <v>37</v>
      </c>
      <c r="B42" s="27">
        <v>0.15</v>
      </c>
      <c r="C42" s="27">
        <v>0.13</v>
      </c>
      <c r="D42" s="24">
        <f>(D40*B42)*C42</f>
        <v>338.51376</v>
      </c>
    </row>
    <row r="43" spans="1:4" ht="12.75">
      <c r="A43" s="21"/>
      <c r="B43" s="25"/>
      <c r="C43" s="25"/>
      <c r="D43" s="26"/>
    </row>
    <row r="44" spans="1:4" ht="13.5" thickBot="1">
      <c r="A44" s="28" t="s">
        <v>38</v>
      </c>
      <c r="B44" s="29"/>
      <c r="C44" s="29"/>
      <c r="D44" s="30">
        <f>D40+D42</f>
        <v>17698.193760000002</v>
      </c>
    </row>
    <row r="45" ht="13.5" thickBot="1"/>
    <row r="46" spans="1:4" ht="13.5" thickBot="1">
      <c r="A46" s="89" t="s">
        <v>249</v>
      </c>
      <c r="B46" s="19" t="s">
        <v>22</v>
      </c>
      <c r="C46" s="19" t="s">
        <v>31</v>
      </c>
      <c r="D46" s="20" t="s">
        <v>32</v>
      </c>
    </row>
    <row r="47" spans="1:4" ht="13.5" thickTop="1">
      <c r="A47" s="88" t="s">
        <v>158</v>
      </c>
      <c r="B47" s="22">
        <v>716</v>
      </c>
      <c r="C47" s="31">
        <f>C53*25%</f>
        <v>15.6</v>
      </c>
      <c r="D47" s="24">
        <f>B47*C47</f>
        <v>11169.6</v>
      </c>
    </row>
    <row r="48" spans="1:4" ht="12.75">
      <c r="A48" s="88" t="s">
        <v>159</v>
      </c>
      <c r="B48" s="22">
        <v>506</v>
      </c>
      <c r="C48" s="31">
        <f>C53*5%</f>
        <v>3.12</v>
      </c>
      <c r="D48" s="24">
        <f>B48*C48</f>
        <v>1578.72</v>
      </c>
    </row>
    <row r="49" spans="1:4" ht="12.75">
      <c r="A49" s="88" t="s">
        <v>33</v>
      </c>
      <c r="B49" s="22">
        <v>456</v>
      </c>
      <c r="C49" s="31">
        <f>C53*10%</f>
        <v>6.24</v>
      </c>
      <c r="D49" s="24">
        <f>B49*C49</f>
        <v>2845.44</v>
      </c>
    </row>
    <row r="50" spans="1:4" ht="12.75">
      <c r="A50" s="88" t="s">
        <v>233</v>
      </c>
      <c r="B50" s="22">
        <v>910</v>
      </c>
      <c r="C50" s="31">
        <f>C53*15%</f>
        <v>9.36</v>
      </c>
      <c r="D50" s="24">
        <f>B50*C50</f>
        <v>8517.6</v>
      </c>
    </row>
    <row r="51" spans="1:4" ht="12.75">
      <c r="A51" s="88" t="s">
        <v>160</v>
      </c>
      <c r="B51" s="22">
        <v>996</v>
      </c>
      <c r="C51" s="31">
        <f>C53*45%</f>
        <v>28.08</v>
      </c>
      <c r="D51" s="24">
        <f>B51*C51</f>
        <v>27967.679999999997</v>
      </c>
    </row>
    <row r="52" spans="1:4" ht="12.75">
      <c r="A52" s="21"/>
      <c r="B52" s="25"/>
      <c r="C52" s="31">
        <f>SUM(C47:C51)</f>
        <v>62.4</v>
      </c>
      <c r="D52" s="26"/>
    </row>
    <row r="53" spans="1:4" ht="12.75">
      <c r="A53" s="21" t="s">
        <v>4</v>
      </c>
      <c r="B53" s="25"/>
      <c r="C53" s="140">
        <f>D64</f>
        <v>62.4</v>
      </c>
      <c r="D53" s="24">
        <f>SUM(D47:D52)</f>
        <v>52079.03999999999</v>
      </c>
    </row>
    <row r="54" spans="1:4" ht="12.75">
      <c r="A54" s="21"/>
      <c r="B54" s="25" t="s">
        <v>35</v>
      </c>
      <c r="C54" s="25" t="s">
        <v>36</v>
      </c>
      <c r="D54" s="26"/>
    </row>
    <row r="55" spans="1:4" ht="12.75">
      <c r="A55" s="21" t="s">
        <v>37</v>
      </c>
      <c r="B55" s="27">
        <v>0.15</v>
      </c>
      <c r="C55" s="27">
        <v>0.13</v>
      </c>
      <c r="D55" s="24">
        <f>(D53*B55)*C55</f>
        <v>1015.5412799999999</v>
      </c>
    </row>
    <row r="56" spans="1:4" ht="12.75">
      <c r="A56" s="21"/>
      <c r="B56" s="25"/>
      <c r="C56" s="25"/>
      <c r="D56" s="26"/>
    </row>
    <row r="57" spans="1:4" ht="13.5" thickBot="1">
      <c r="A57" s="28" t="s">
        <v>38</v>
      </c>
      <c r="B57" s="29"/>
      <c r="C57" s="29"/>
      <c r="D57" s="30">
        <f>D53+D55</f>
        <v>53094.58127999999</v>
      </c>
    </row>
    <row r="59" ht="13.5" thickBot="1"/>
    <row r="60" spans="1:6" ht="13.5" thickBot="1">
      <c r="A60" s="18" t="s">
        <v>39</v>
      </c>
      <c r="B60" s="20"/>
      <c r="D60" s="178" t="s">
        <v>239</v>
      </c>
      <c r="F60" s="34"/>
    </row>
    <row r="61" spans="1:4" ht="13.5" thickTop="1">
      <c r="A61" s="21" t="s">
        <v>40</v>
      </c>
      <c r="B61" s="24">
        <f>D14</f>
        <v>80744.4</v>
      </c>
      <c r="D61" s="175"/>
    </row>
    <row r="62" spans="1:4" ht="12.75">
      <c r="A62" s="88" t="s">
        <v>227</v>
      </c>
      <c r="B62" s="24">
        <f>F31</f>
        <v>88688.18088</v>
      </c>
      <c r="D62" s="176">
        <f>D66*50%</f>
        <v>104</v>
      </c>
    </row>
    <row r="63" spans="1:4" ht="12.75">
      <c r="A63" s="88" t="s">
        <v>94</v>
      </c>
      <c r="B63" s="24">
        <f>D44</f>
        <v>17698.193760000002</v>
      </c>
      <c r="D63" s="176">
        <f>D66*20%</f>
        <v>41.6</v>
      </c>
    </row>
    <row r="64" spans="1:4" ht="12.75">
      <c r="A64" s="88" t="s">
        <v>250</v>
      </c>
      <c r="B64" s="24">
        <f>D57</f>
        <v>53094.58127999999</v>
      </c>
      <c r="D64" s="176">
        <f>D66*30%</f>
        <v>62.4</v>
      </c>
    </row>
    <row r="65" spans="1:4" ht="12.75">
      <c r="A65" s="21"/>
      <c r="B65" s="26"/>
      <c r="D65" s="175"/>
    </row>
    <row r="66" spans="1:4" ht="13.5" thickBot="1">
      <c r="A66" s="28" t="s">
        <v>4</v>
      </c>
      <c r="B66" s="30">
        <f>SUM(B61:B65)</f>
        <v>240225.35591999997</v>
      </c>
      <c r="D66" s="177">
        <v>208</v>
      </c>
    </row>
    <row r="67" spans="1:4" ht="12.75">
      <c r="A67" s="25"/>
      <c r="B67" s="22"/>
      <c r="D67" s="107"/>
    </row>
    <row r="69" ht="12.75">
      <c r="A69" s="34" t="s">
        <v>253</v>
      </c>
    </row>
    <row r="70" ht="12.75">
      <c r="A70" s="52" t="s">
        <v>240</v>
      </c>
    </row>
    <row r="71" ht="12.75">
      <c r="A71" s="3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zoomScale="107" zoomScaleNormal="107" zoomScalePageLayoutView="0" workbookViewId="0" topLeftCell="A157">
      <selection activeCell="E136" sqref="E136"/>
    </sheetView>
  </sheetViews>
  <sheetFormatPr defaultColWidth="9.140625" defaultRowHeight="12.75"/>
  <cols>
    <col min="1" max="1" width="25.57421875" style="0" customWidth="1"/>
    <col min="2" max="2" width="11.00390625" style="0" customWidth="1"/>
    <col min="3" max="3" width="15.140625" style="0" customWidth="1"/>
    <col min="4" max="4" width="16.421875" style="0" customWidth="1"/>
    <col min="5" max="5" width="15.57421875" style="0" customWidth="1"/>
    <col min="6" max="6" width="12.28125" style="0" customWidth="1"/>
    <col min="7" max="7" width="13.7109375" style="0" customWidth="1"/>
  </cols>
  <sheetData>
    <row r="1" spans="1:2" ht="12.75">
      <c r="A1" s="9" t="s">
        <v>164</v>
      </c>
      <c r="B1" s="9"/>
    </row>
    <row r="3" spans="1:6" ht="12.75">
      <c r="A3" s="37" t="s">
        <v>53</v>
      </c>
      <c r="B3" s="52"/>
      <c r="C3" s="52"/>
      <c r="D3" s="52"/>
      <c r="E3" s="52"/>
      <c r="F3" s="52"/>
    </row>
    <row r="4" spans="1:6" ht="12.75">
      <c r="A4" s="37"/>
      <c r="B4" s="52"/>
      <c r="C4" s="52"/>
      <c r="D4" s="52"/>
      <c r="E4" s="52"/>
      <c r="F4" s="52"/>
    </row>
    <row r="5" spans="1:7" ht="12.75">
      <c r="A5" s="40" t="s">
        <v>127</v>
      </c>
      <c r="B5" s="69" t="s">
        <v>128</v>
      </c>
      <c r="C5" s="69" t="s">
        <v>129</v>
      </c>
      <c r="D5" s="69" t="s">
        <v>130</v>
      </c>
      <c r="E5" s="69" t="s">
        <v>131</v>
      </c>
      <c r="F5" s="69" t="s">
        <v>19</v>
      </c>
      <c r="G5" s="70" t="s">
        <v>4</v>
      </c>
    </row>
    <row r="6" spans="1:7" ht="12.75">
      <c r="A6" s="43" t="s">
        <v>132</v>
      </c>
      <c r="B6" s="55" t="s">
        <v>133</v>
      </c>
      <c r="C6" s="55">
        <v>2</v>
      </c>
      <c r="D6" s="124">
        <v>25</v>
      </c>
      <c r="E6" s="55">
        <v>6</v>
      </c>
      <c r="F6" s="55">
        <v>24</v>
      </c>
      <c r="G6" s="125">
        <f>C6*D6*E6*F6</f>
        <v>7200</v>
      </c>
    </row>
    <row r="7" spans="1:7" ht="12.75">
      <c r="A7" s="123"/>
      <c r="B7" s="55" t="s">
        <v>134</v>
      </c>
      <c r="C7" s="55">
        <v>1</v>
      </c>
      <c r="D7" s="124">
        <v>12</v>
      </c>
      <c r="E7" s="55">
        <v>6</v>
      </c>
      <c r="F7" s="55">
        <v>24</v>
      </c>
      <c r="G7" s="125">
        <f>C7*D7*E7*F7</f>
        <v>1728</v>
      </c>
    </row>
    <row r="8" spans="1:7" ht="12.75">
      <c r="A8" s="43" t="s">
        <v>135</v>
      </c>
      <c r="B8" s="55" t="s">
        <v>133</v>
      </c>
      <c r="C8" s="55">
        <v>1</v>
      </c>
      <c r="D8" s="124">
        <v>20</v>
      </c>
      <c r="E8" s="55">
        <v>6</v>
      </c>
      <c r="F8" s="55">
        <v>24</v>
      </c>
      <c r="G8" s="125">
        <f>C8*D8*E8*F8</f>
        <v>2880</v>
      </c>
    </row>
    <row r="9" spans="1:7" ht="12.75">
      <c r="A9" s="123"/>
      <c r="B9" s="55"/>
      <c r="C9" s="55"/>
      <c r="D9" s="55"/>
      <c r="E9" s="55"/>
      <c r="F9" s="55"/>
      <c r="G9" s="74"/>
    </row>
    <row r="10" spans="1:7" ht="12.75">
      <c r="A10" s="48" t="s">
        <v>4</v>
      </c>
      <c r="B10" s="65"/>
      <c r="C10" s="65"/>
      <c r="D10" s="65"/>
      <c r="E10" s="65"/>
      <c r="F10" s="65"/>
      <c r="G10" s="126">
        <f>SUM(G6:G9)</f>
        <v>11808</v>
      </c>
    </row>
    <row r="11" spans="1:7" ht="12.75">
      <c r="A11" s="52"/>
      <c r="B11" s="55"/>
      <c r="C11" s="55"/>
      <c r="D11" s="55"/>
      <c r="E11" s="55"/>
      <c r="F11" s="55"/>
      <c r="G11" s="128"/>
    </row>
    <row r="12" spans="1:7" ht="12.75">
      <c r="A12" s="40" t="s">
        <v>154</v>
      </c>
      <c r="B12" s="69" t="s">
        <v>128</v>
      </c>
      <c r="C12" s="69" t="s">
        <v>129</v>
      </c>
      <c r="D12" s="69" t="s">
        <v>130</v>
      </c>
      <c r="E12" s="69" t="s">
        <v>131</v>
      </c>
      <c r="F12" s="69" t="s">
        <v>19</v>
      </c>
      <c r="G12" s="70" t="s">
        <v>4</v>
      </c>
    </row>
    <row r="13" spans="1:7" ht="12.75">
      <c r="A13" s="43" t="s">
        <v>132</v>
      </c>
      <c r="B13" s="55" t="s">
        <v>133</v>
      </c>
      <c r="C13" s="55">
        <v>2</v>
      </c>
      <c r="D13" s="124">
        <v>20</v>
      </c>
      <c r="E13" s="55">
        <v>6</v>
      </c>
      <c r="F13" s="55">
        <v>8</v>
      </c>
      <c r="G13" s="125">
        <f>C13*D13*E13*F13</f>
        <v>1920</v>
      </c>
    </row>
    <row r="14" spans="1:7" ht="12.75">
      <c r="A14" s="123"/>
      <c r="B14" s="55" t="s">
        <v>134</v>
      </c>
      <c r="C14" s="55">
        <v>1</v>
      </c>
      <c r="D14" s="124">
        <v>12</v>
      </c>
      <c r="E14" s="55">
        <v>6</v>
      </c>
      <c r="F14" s="55">
        <v>8</v>
      </c>
      <c r="G14" s="125">
        <f>C14*D14*E14*F14</f>
        <v>576</v>
      </c>
    </row>
    <row r="15" spans="1:7" ht="12.75">
      <c r="A15" s="43" t="s">
        <v>135</v>
      </c>
      <c r="B15" s="55" t="s">
        <v>133</v>
      </c>
      <c r="C15" s="55">
        <v>1</v>
      </c>
      <c r="D15" s="124">
        <v>15</v>
      </c>
      <c r="E15" s="55">
        <v>6</v>
      </c>
      <c r="F15" s="55">
        <v>8</v>
      </c>
      <c r="G15" s="125">
        <f>C15*D15*E15*F15</f>
        <v>720</v>
      </c>
    </row>
    <row r="16" spans="1:7" ht="12.75">
      <c r="A16" s="43"/>
      <c r="B16" s="55"/>
      <c r="C16" s="55"/>
      <c r="D16" s="124"/>
      <c r="E16" s="55"/>
      <c r="F16" s="55"/>
      <c r="G16" s="125"/>
    </row>
    <row r="17" spans="1:7" ht="12.75">
      <c r="A17" s="43" t="s">
        <v>155</v>
      </c>
      <c r="B17" s="55" t="s">
        <v>133</v>
      </c>
      <c r="C17" s="55">
        <v>2</v>
      </c>
      <c r="D17" s="124">
        <v>15</v>
      </c>
      <c r="E17" s="55">
        <v>6</v>
      </c>
      <c r="F17" s="55">
        <v>8</v>
      </c>
      <c r="G17" s="125">
        <f>C17*D17*E17*F17</f>
        <v>1440</v>
      </c>
    </row>
    <row r="18" spans="1:7" ht="12.75">
      <c r="A18" s="43"/>
      <c r="B18" s="55"/>
      <c r="C18" s="55"/>
      <c r="D18" s="124"/>
      <c r="E18" s="55"/>
      <c r="F18" s="55"/>
      <c r="G18" s="125"/>
    </row>
    <row r="19" spans="1:7" ht="12.75">
      <c r="A19" s="48" t="s">
        <v>4</v>
      </c>
      <c r="B19" s="65"/>
      <c r="C19" s="65"/>
      <c r="D19" s="65"/>
      <c r="E19" s="65"/>
      <c r="F19" s="65"/>
      <c r="G19" s="126">
        <f>SUM(G13:G17)</f>
        <v>4656</v>
      </c>
    </row>
    <row r="20" spans="1:6" ht="12.75">
      <c r="A20" s="37"/>
      <c r="B20" s="52"/>
      <c r="C20" s="52"/>
      <c r="D20" s="52"/>
      <c r="E20" s="52"/>
      <c r="F20" s="52"/>
    </row>
    <row r="21" spans="1:7" ht="12.75">
      <c r="A21" s="40" t="s">
        <v>137</v>
      </c>
      <c r="B21" s="69" t="s">
        <v>128</v>
      </c>
      <c r="C21" s="69" t="s">
        <v>129</v>
      </c>
      <c r="D21" s="69" t="s">
        <v>148</v>
      </c>
      <c r="E21" s="69" t="s">
        <v>31</v>
      </c>
      <c r="F21" s="69" t="s">
        <v>18</v>
      </c>
      <c r="G21" s="70" t="s">
        <v>4</v>
      </c>
    </row>
    <row r="22" spans="1:7" ht="12.75">
      <c r="A22" s="43" t="s">
        <v>132</v>
      </c>
      <c r="B22" s="55" t="s">
        <v>136</v>
      </c>
      <c r="C22" s="55">
        <v>2</v>
      </c>
      <c r="D22" s="124">
        <v>50</v>
      </c>
      <c r="E22" s="55">
        <v>3</v>
      </c>
      <c r="F22" s="55">
        <v>16</v>
      </c>
      <c r="G22" s="125">
        <f>C22*D22*E22*F22</f>
        <v>4800</v>
      </c>
    </row>
    <row r="23" spans="1:7" ht="12.75">
      <c r="A23" s="43" t="s">
        <v>135</v>
      </c>
      <c r="B23" s="55" t="s">
        <v>136</v>
      </c>
      <c r="C23" s="55">
        <v>2</v>
      </c>
      <c r="D23" s="124">
        <v>50</v>
      </c>
      <c r="E23" s="55">
        <v>3</v>
      </c>
      <c r="F23" s="55">
        <v>16</v>
      </c>
      <c r="G23" s="125">
        <f>C23*D23*E23*F23</f>
        <v>4800</v>
      </c>
    </row>
    <row r="24" spans="1:7" ht="12.75">
      <c r="A24" s="43" t="s">
        <v>7</v>
      </c>
      <c r="B24" s="55" t="s">
        <v>136</v>
      </c>
      <c r="C24" s="55">
        <v>2</v>
      </c>
      <c r="D24" s="124">
        <v>50</v>
      </c>
      <c r="E24" s="55">
        <v>3</v>
      </c>
      <c r="F24" s="55">
        <v>16</v>
      </c>
      <c r="G24" s="125">
        <f>C24*D24*E24*F24</f>
        <v>4800</v>
      </c>
    </row>
    <row r="25" spans="1:7" ht="12.75">
      <c r="A25" s="123"/>
      <c r="B25" s="55"/>
      <c r="C25" s="55"/>
      <c r="D25" s="55"/>
      <c r="E25" s="55"/>
      <c r="F25" s="55"/>
      <c r="G25" s="74"/>
    </row>
    <row r="26" spans="1:7" ht="12.75">
      <c r="A26" s="48" t="s">
        <v>4</v>
      </c>
      <c r="B26" s="129"/>
      <c r="C26" s="129"/>
      <c r="D26" s="129"/>
      <c r="E26" s="129"/>
      <c r="F26" s="129"/>
      <c r="G26" s="126">
        <f>SUM(G22:G25)</f>
        <v>14400</v>
      </c>
    </row>
    <row r="27" spans="1:7" ht="12.75">
      <c r="A27" s="52"/>
      <c r="B27" s="55"/>
      <c r="C27" s="55"/>
      <c r="D27" s="55"/>
      <c r="E27" s="55"/>
      <c r="F27" s="55"/>
      <c r="G27" s="128"/>
    </row>
    <row r="28" spans="1:7" ht="12.75">
      <c r="A28" s="40" t="s">
        <v>147</v>
      </c>
      <c r="B28" s="69" t="s">
        <v>128</v>
      </c>
      <c r="C28" s="69" t="s">
        <v>129</v>
      </c>
      <c r="D28" s="69" t="s">
        <v>148</v>
      </c>
      <c r="E28" s="69" t="s">
        <v>31</v>
      </c>
      <c r="F28" s="69" t="s">
        <v>18</v>
      </c>
      <c r="G28" s="70" t="s">
        <v>4</v>
      </c>
    </row>
    <row r="29" spans="1:7" ht="12.75">
      <c r="A29" s="43" t="s">
        <v>132</v>
      </c>
      <c r="B29" s="55" t="s">
        <v>136</v>
      </c>
      <c r="C29" s="55">
        <v>3</v>
      </c>
      <c r="D29" s="124">
        <v>50</v>
      </c>
      <c r="E29" s="55">
        <v>3</v>
      </c>
      <c r="F29" s="55">
        <v>4</v>
      </c>
      <c r="G29" s="125">
        <f>C29*D29*E29*F29</f>
        <v>1800</v>
      </c>
    </row>
    <row r="30" spans="1:7" ht="12.75">
      <c r="A30" s="43" t="s">
        <v>135</v>
      </c>
      <c r="B30" s="55" t="s">
        <v>136</v>
      </c>
      <c r="C30" s="55">
        <v>3</v>
      </c>
      <c r="D30" s="124">
        <v>50</v>
      </c>
      <c r="E30" s="55">
        <v>3</v>
      </c>
      <c r="F30" s="55">
        <v>4</v>
      </c>
      <c r="G30" s="125">
        <f>C30*D30*E30*F30</f>
        <v>1800</v>
      </c>
    </row>
    <row r="31" spans="1:7" ht="12.75">
      <c r="A31" s="43" t="s">
        <v>7</v>
      </c>
      <c r="B31" s="55" t="s">
        <v>136</v>
      </c>
      <c r="C31" s="55">
        <v>3</v>
      </c>
      <c r="D31" s="124">
        <v>50</v>
      </c>
      <c r="E31" s="55">
        <v>3</v>
      </c>
      <c r="F31" s="55">
        <v>4</v>
      </c>
      <c r="G31" s="125">
        <f>C31*D31*E31*F31</f>
        <v>1800</v>
      </c>
    </row>
    <row r="32" spans="1:7" ht="12.75">
      <c r="A32" s="123"/>
      <c r="B32" s="55"/>
      <c r="C32" s="55"/>
      <c r="D32" s="55"/>
      <c r="E32" s="55"/>
      <c r="F32" s="55"/>
      <c r="G32" s="74"/>
    </row>
    <row r="33" spans="1:7" ht="12.75">
      <c r="A33" s="48" t="s">
        <v>4</v>
      </c>
      <c r="B33" s="129"/>
      <c r="C33" s="129"/>
      <c r="D33" s="129"/>
      <c r="E33" s="129"/>
      <c r="F33" s="129"/>
      <c r="G33" s="126">
        <f>SUM(G29:G32)</f>
        <v>5400</v>
      </c>
    </row>
    <row r="34" spans="1:6" ht="12.75">
      <c r="A34" s="37"/>
      <c r="B34" s="52"/>
      <c r="C34" s="52"/>
      <c r="D34" s="52"/>
      <c r="E34" s="52"/>
      <c r="F34" s="52"/>
    </row>
    <row r="35" spans="1:6" ht="12.75">
      <c r="A35" s="40" t="s">
        <v>63</v>
      </c>
      <c r="B35" s="69" t="s">
        <v>54</v>
      </c>
      <c r="C35" s="69" t="s">
        <v>55</v>
      </c>
      <c r="D35" s="69" t="s">
        <v>56</v>
      </c>
      <c r="E35" s="69" t="s">
        <v>19</v>
      </c>
      <c r="F35" s="70" t="s">
        <v>4</v>
      </c>
    </row>
    <row r="36" spans="1:6" ht="12.75">
      <c r="A36" s="43" t="s">
        <v>64</v>
      </c>
      <c r="B36" s="44">
        <v>30</v>
      </c>
      <c r="C36" s="55">
        <v>36</v>
      </c>
      <c r="D36" s="55">
        <v>1</v>
      </c>
      <c r="E36" s="61">
        <v>52</v>
      </c>
      <c r="F36" s="62">
        <f>B36*C36*D36*E36</f>
        <v>56160</v>
      </c>
    </row>
    <row r="37" spans="1:6" ht="12.75">
      <c r="A37" s="43"/>
      <c r="B37" s="55"/>
      <c r="C37" s="55"/>
      <c r="D37" s="55"/>
      <c r="E37" s="61"/>
      <c r="F37" s="62"/>
    </row>
    <row r="38" spans="1:6" ht="12.75">
      <c r="A38" s="43" t="s">
        <v>65</v>
      </c>
      <c r="B38" s="44">
        <v>30</v>
      </c>
      <c r="C38" s="55">
        <v>10</v>
      </c>
      <c r="D38" s="55">
        <v>1</v>
      </c>
      <c r="E38" s="61">
        <v>52</v>
      </c>
      <c r="F38" s="62">
        <f>B38*C38*D38*E38</f>
        <v>15600</v>
      </c>
    </row>
    <row r="39" spans="1:6" ht="12.75">
      <c r="A39" s="43"/>
      <c r="B39" s="44"/>
      <c r="C39" s="55"/>
      <c r="D39" s="55"/>
      <c r="E39" s="61"/>
      <c r="F39" s="62"/>
    </row>
    <row r="40" spans="1:6" ht="12.75">
      <c r="A40" s="43" t="s">
        <v>138</v>
      </c>
      <c r="B40" s="44">
        <v>30</v>
      </c>
      <c r="C40" s="55">
        <v>4</v>
      </c>
      <c r="D40" s="55">
        <v>1</v>
      </c>
      <c r="E40" s="61">
        <v>52</v>
      </c>
      <c r="F40" s="62">
        <f>B40*C40*D40*E40</f>
        <v>6240</v>
      </c>
    </row>
    <row r="41" spans="1:6" ht="12.75">
      <c r="A41" s="43"/>
      <c r="B41" s="44"/>
      <c r="C41" s="55"/>
      <c r="D41" s="55"/>
      <c r="E41" s="61"/>
      <c r="F41" s="62"/>
    </row>
    <row r="42" spans="1:6" ht="12.75">
      <c r="A42" s="48" t="s">
        <v>4</v>
      </c>
      <c r="B42" s="65"/>
      <c r="C42" s="65"/>
      <c r="D42" s="65"/>
      <c r="E42" s="101"/>
      <c r="F42" s="71">
        <f>SUM(F36:F41)</f>
        <v>78000</v>
      </c>
    </row>
    <row r="43" spans="1:6" ht="12.75">
      <c r="A43" s="52"/>
      <c r="B43" s="55"/>
      <c r="C43" s="55"/>
      <c r="D43" s="55"/>
      <c r="E43" s="61"/>
      <c r="F43" s="85"/>
    </row>
    <row r="44" spans="1:6" ht="12.75">
      <c r="A44" s="52"/>
      <c r="B44" s="55"/>
      <c r="C44" s="55"/>
      <c r="D44" s="55"/>
      <c r="E44" s="61"/>
      <c r="F44" s="85"/>
    </row>
    <row r="45" spans="1:6" ht="12.75">
      <c r="A45" s="40" t="s">
        <v>141</v>
      </c>
      <c r="B45" s="69" t="s">
        <v>54</v>
      </c>
      <c r="C45" s="69" t="s">
        <v>55</v>
      </c>
      <c r="D45" s="69" t="s">
        <v>143</v>
      </c>
      <c r="E45" s="69" t="s">
        <v>19</v>
      </c>
      <c r="F45" s="70" t="s">
        <v>4</v>
      </c>
    </row>
    <row r="46" spans="1:6" ht="12.75">
      <c r="A46" s="43" t="s">
        <v>142</v>
      </c>
      <c r="B46" s="44">
        <v>12</v>
      </c>
      <c r="C46" s="55">
        <v>8</v>
      </c>
      <c r="D46" s="55">
        <v>2</v>
      </c>
      <c r="E46" s="61">
        <v>52</v>
      </c>
      <c r="F46" s="62">
        <f>B46*C46*D46*E46</f>
        <v>9984</v>
      </c>
    </row>
    <row r="47" spans="1:6" ht="12.75">
      <c r="A47" s="43"/>
      <c r="B47" s="44"/>
      <c r="C47" s="55"/>
      <c r="D47" s="55"/>
      <c r="E47" s="61"/>
      <c r="F47" s="62"/>
    </row>
    <row r="48" spans="1:6" ht="12.75">
      <c r="A48" s="48" t="s">
        <v>4</v>
      </c>
      <c r="B48" s="65"/>
      <c r="C48" s="65"/>
      <c r="D48" s="65"/>
      <c r="E48" s="101"/>
      <c r="F48" s="71">
        <f>SUM(F46:F47)</f>
        <v>9984</v>
      </c>
    </row>
    <row r="49" spans="1:10" ht="12.75">
      <c r="A49" s="52"/>
      <c r="B49" s="55"/>
      <c r="C49" s="55"/>
      <c r="D49" s="55"/>
      <c r="E49" s="61"/>
      <c r="F49" s="85"/>
      <c r="J49" t="s">
        <v>146</v>
      </c>
    </row>
    <row r="50" spans="1:6" ht="12.75">
      <c r="A50" s="52"/>
      <c r="B50" s="55"/>
      <c r="C50" s="55"/>
      <c r="D50" s="55"/>
      <c r="E50" s="61"/>
      <c r="F50" s="85"/>
    </row>
    <row r="51" spans="1:6" ht="12.75">
      <c r="A51" s="40" t="s">
        <v>66</v>
      </c>
      <c r="B51" s="69" t="s">
        <v>54</v>
      </c>
      <c r="C51" s="69" t="s">
        <v>55</v>
      </c>
      <c r="D51" s="69" t="s">
        <v>56</v>
      </c>
      <c r="E51" s="127" t="s">
        <v>19</v>
      </c>
      <c r="F51" s="112" t="s">
        <v>4</v>
      </c>
    </row>
    <row r="52" spans="1:6" ht="12.75">
      <c r="A52" s="43" t="s">
        <v>85</v>
      </c>
      <c r="B52" s="44">
        <v>25</v>
      </c>
      <c r="C52" s="55">
        <v>6</v>
      </c>
      <c r="D52" s="55">
        <v>1</v>
      </c>
      <c r="E52" s="61">
        <v>36</v>
      </c>
      <c r="F52" s="62">
        <f>B52*C52*D52*E52</f>
        <v>5400</v>
      </c>
    </row>
    <row r="53" spans="1:6" ht="12.75">
      <c r="A53" s="43"/>
      <c r="B53" s="44"/>
      <c r="C53" s="55"/>
      <c r="D53" s="55"/>
      <c r="E53" s="61"/>
      <c r="F53" s="62"/>
    </row>
    <row r="54" spans="1:6" ht="12.75">
      <c r="A54" s="43" t="s">
        <v>139</v>
      </c>
      <c r="B54" s="44">
        <v>25</v>
      </c>
      <c r="C54" s="55">
        <v>6</v>
      </c>
      <c r="D54" s="55">
        <v>1</v>
      </c>
      <c r="E54" s="61">
        <v>36</v>
      </c>
      <c r="F54" s="62">
        <f>B54*C54*D54*E54</f>
        <v>5400</v>
      </c>
    </row>
    <row r="55" spans="1:6" ht="12.75">
      <c r="A55" s="43"/>
      <c r="B55" s="44"/>
      <c r="C55" s="55"/>
      <c r="D55" s="55"/>
      <c r="E55" s="61"/>
      <c r="F55" s="62"/>
    </row>
    <row r="56" spans="1:6" ht="12.75">
      <c r="A56" s="43" t="s">
        <v>140</v>
      </c>
      <c r="B56" s="44">
        <v>25</v>
      </c>
      <c r="C56" s="55">
        <v>6</v>
      </c>
      <c r="D56" s="55">
        <v>1</v>
      </c>
      <c r="E56" s="61">
        <v>36</v>
      </c>
      <c r="F56" s="62">
        <f>B56*C56*D56*E56</f>
        <v>5400</v>
      </c>
    </row>
    <row r="57" spans="1:6" ht="12.75">
      <c r="A57" s="43"/>
      <c r="B57" s="44"/>
      <c r="C57" s="55"/>
      <c r="D57" s="55"/>
      <c r="E57" s="61"/>
      <c r="F57" s="62"/>
    </row>
    <row r="58" spans="1:6" ht="12.75">
      <c r="A58" s="43" t="s">
        <v>305</v>
      </c>
      <c r="B58" s="208">
        <v>12</v>
      </c>
      <c r="C58" s="55">
        <v>5</v>
      </c>
      <c r="D58" s="55">
        <v>2</v>
      </c>
      <c r="E58" s="61">
        <v>48</v>
      </c>
      <c r="F58" s="62">
        <f>B58*C58*D58*E58</f>
        <v>5760</v>
      </c>
    </row>
    <row r="59" spans="1:6" ht="12.75">
      <c r="A59" s="43"/>
      <c r="B59" s="44"/>
      <c r="C59" s="55"/>
      <c r="D59" s="55"/>
      <c r="E59" s="61"/>
      <c r="F59" s="62"/>
    </row>
    <row r="60" spans="1:6" ht="12.75">
      <c r="A60" s="43" t="s">
        <v>152</v>
      </c>
      <c r="B60" s="44"/>
      <c r="C60" s="55"/>
      <c r="D60" s="55"/>
      <c r="E60" s="61"/>
      <c r="F60" s="62"/>
    </row>
    <row r="61" spans="1:6" ht="12.75">
      <c r="A61" s="43" t="s">
        <v>145</v>
      </c>
      <c r="B61" s="44">
        <v>14</v>
      </c>
      <c r="C61" s="55">
        <v>35</v>
      </c>
      <c r="D61" s="55">
        <v>1</v>
      </c>
      <c r="E61" s="61">
        <v>8</v>
      </c>
      <c r="F61" s="62">
        <f>B61*C61*D61*E61</f>
        <v>3920</v>
      </c>
    </row>
    <row r="62" spans="1:6" ht="12.75">
      <c r="A62" s="43" t="s">
        <v>144</v>
      </c>
      <c r="B62" s="44">
        <v>12</v>
      </c>
      <c r="C62" s="55">
        <v>35</v>
      </c>
      <c r="D62" s="55">
        <v>4</v>
      </c>
      <c r="E62" s="61">
        <v>8</v>
      </c>
      <c r="F62" s="62">
        <f>B62*C62*D62*E62</f>
        <v>13440</v>
      </c>
    </row>
    <row r="63" spans="1:6" ht="12.75">
      <c r="A63" s="43"/>
      <c r="B63" s="44"/>
      <c r="C63" s="55"/>
      <c r="D63" s="55"/>
      <c r="E63" s="61"/>
      <c r="F63" s="62"/>
    </row>
    <row r="64" spans="1:6" ht="12.75">
      <c r="A64" s="43" t="s">
        <v>84</v>
      </c>
      <c r="B64" s="44">
        <v>25</v>
      </c>
      <c r="C64" s="55">
        <v>8</v>
      </c>
      <c r="D64" s="55">
        <v>1</v>
      </c>
      <c r="E64" s="61">
        <v>36</v>
      </c>
      <c r="F64" s="62">
        <f>B64*C64*D64*E64</f>
        <v>7200</v>
      </c>
    </row>
    <row r="65" spans="1:6" ht="12.75">
      <c r="A65" s="43"/>
      <c r="B65" s="44"/>
      <c r="C65" s="55"/>
      <c r="D65" s="55"/>
      <c r="E65" s="63"/>
      <c r="F65" s="62"/>
    </row>
    <row r="66" spans="1:6" ht="12.75">
      <c r="A66" s="48" t="s">
        <v>4</v>
      </c>
      <c r="B66" s="64"/>
      <c r="C66" s="65"/>
      <c r="D66" s="65"/>
      <c r="E66" s="66"/>
      <c r="F66" s="67">
        <f>SUM(F52:F65)</f>
        <v>46520</v>
      </c>
    </row>
    <row r="67" spans="1:6" ht="12.75">
      <c r="A67" s="43"/>
      <c r="B67" s="44"/>
      <c r="C67" s="55"/>
      <c r="D67" s="55"/>
      <c r="E67" s="63"/>
      <c r="F67" s="86"/>
    </row>
    <row r="68" spans="1:7" ht="12.75">
      <c r="A68" s="52" t="s">
        <v>58</v>
      </c>
      <c r="B68" s="52"/>
      <c r="C68" s="52"/>
      <c r="D68" s="52"/>
      <c r="E68" s="52"/>
      <c r="F68" s="85"/>
      <c r="G68" s="130">
        <v>10000</v>
      </c>
    </row>
    <row r="69" spans="1:6" ht="12.75">
      <c r="A69" s="52"/>
      <c r="B69" s="52"/>
      <c r="C69" s="52"/>
      <c r="D69" s="52"/>
      <c r="E69" s="52"/>
      <c r="F69" s="52"/>
    </row>
    <row r="70" spans="1:7" ht="12.75">
      <c r="A70" s="39" t="s">
        <v>10</v>
      </c>
      <c r="B70" s="39"/>
      <c r="C70" s="39"/>
      <c r="D70" s="39"/>
      <c r="E70" s="39"/>
      <c r="F70" s="54"/>
      <c r="G70" s="131">
        <f>G10+G19+G26+G33+F42+F48+F66+G68</f>
        <v>180768</v>
      </c>
    </row>
    <row r="71" spans="1:6" ht="12.75">
      <c r="A71" s="52"/>
      <c r="B71" s="52"/>
      <c r="C71" s="52"/>
      <c r="D71" s="52"/>
      <c r="E71" s="52"/>
      <c r="F71" s="52"/>
    </row>
    <row r="72" spans="1:6" ht="12.75">
      <c r="A72" s="37" t="s">
        <v>59</v>
      </c>
      <c r="B72" s="52"/>
      <c r="C72" s="52"/>
      <c r="D72" s="52"/>
      <c r="E72" s="52"/>
      <c r="F72" s="52"/>
    </row>
    <row r="73" spans="1:6" ht="12.75">
      <c r="A73" s="39"/>
      <c r="B73" s="52"/>
      <c r="C73" s="52"/>
      <c r="D73" s="52"/>
      <c r="E73" s="52"/>
      <c r="F73" s="52"/>
    </row>
    <row r="74" spans="1:5" ht="12.75">
      <c r="A74" s="40" t="s">
        <v>127</v>
      </c>
      <c r="B74" s="69" t="s">
        <v>149</v>
      </c>
      <c r="C74" s="69" t="s">
        <v>124</v>
      </c>
      <c r="D74" s="69" t="s">
        <v>150</v>
      </c>
      <c r="E74" s="70" t="s">
        <v>4</v>
      </c>
    </row>
    <row r="75" spans="1:5" ht="12.75">
      <c r="A75" s="43" t="s">
        <v>132</v>
      </c>
      <c r="B75" s="55">
        <v>12</v>
      </c>
      <c r="C75" s="87">
        <v>600</v>
      </c>
      <c r="D75" s="55">
        <v>2</v>
      </c>
      <c r="E75" s="132">
        <f>B75*C75*D75</f>
        <v>14400</v>
      </c>
    </row>
    <row r="76" spans="1:5" ht="12.75">
      <c r="A76" s="43" t="s">
        <v>135</v>
      </c>
      <c r="B76" s="55">
        <v>12</v>
      </c>
      <c r="C76" s="87">
        <v>400</v>
      </c>
      <c r="D76" s="55">
        <v>2</v>
      </c>
      <c r="E76" s="132">
        <f>B76*C76*D76</f>
        <v>9600</v>
      </c>
    </row>
    <row r="77" spans="1:5" ht="12.75">
      <c r="A77" s="43"/>
      <c r="B77" s="55"/>
      <c r="C77" s="55"/>
      <c r="D77" s="55"/>
      <c r="E77" s="133"/>
    </row>
    <row r="78" spans="1:5" ht="12.75">
      <c r="A78" s="48" t="s">
        <v>4</v>
      </c>
      <c r="B78" s="65"/>
      <c r="C78" s="65"/>
      <c r="D78" s="65"/>
      <c r="E78" s="134">
        <f>SUM(E75:E77)</f>
        <v>24000</v>
      </c>
    </row>
    <row r="79" spans="1:5" ht="12.75">
      <c r="A79" s="43"/>
      <c r="B79" s="55"/>
      <c r="C79" s="55"/>
      <c r="D79" s="55"/>
      <c r="E79" s="135"/>
    </row>
    <row r="80" spans="1:5" ht="12.75">
      <c r="A80" s="40" t="s">
        <v>154</v>
      </c>
      <c r="B80" s="69" t="s">
        <v>156</v>
      </c>
      <c r="C80" s="69" t="s">
        <v>124</v>
      </c>
      <c r="D80" s="69" t="s">
        <v>150</v>
      </c>
      <c r="E80" s="70" t="s">
        <v>4</v>
      </c>
    </row>
    <row r="81" spans="1:5" ht="12.75">
      <c r="A81" s="43" t="s">
        <v>132</v>
      </c>
      <c r="B81" s="55">
        <v>120</v>
      </c>
      <c r="C81" s="87">
        <v>110</v>
      </c>
      <c r="D81" s="55">
        <v>1</v>
      </c>
      <c r="E81" s="132">
        <f>B81*C81*D81</f>
        <v>13200</v>
      </c>
    </row>
    <row r="82" spans="1:5" ht="12.75">
      <c r="A82" s="43" t="s">
        <v>135</v>
      </c>
      <c r="B82" s="55">
        <v>120</v>
      </c>
      <c r="C82" s="87">
        <v>110</v>
      </c>
      <c r="D82" s="55">
        <v>1</v>
      </c>
      <c r="E82" s="132">
        <f>B82*C82*D82</f>
        <v>13200</v>
      </c>
    </row>
    <row r="83" spans="1:5" ht="12.75">
      <c r="A83" s="43" t="s">
        <v>155</v>
      </c>
      <c r="B83" s="55">
        <v>120</v>
      </c>
      <c r="C83" s="87">
        <v>110</v>
      </c>
      <c r="D83" s="55">
        <v>1</v>
      </c>
      <c r="E83" s="132">
        <f>B83*C83*D83</f>
        <v>13200</v>
      </c>
    </row>
    <row r="84" spans="1:5" ht="12.75">
      <c r="A84" s="43"/>
      <c r="B84" s="55"/>
      <c r="C84" s="55"/>
      <c r="D84" s="55"/>
      <c r="E84" s="133"/>
    </row>
    <row r="85" spans="1:5" ht="12.75">
      <c r="A85" s="48" t="s">
        <v>4</v>
      </c>
      <c r="B85" s="65"/>
      <c r="C85" s="65"/>
      <c r="D85" s="65"/>
      <c r="E85" s="134">
        <f>SUM(E81:E84)</f>
        <v>39600</v>
      </c>
    </row>
    <row r="86" spans="1:5" ht="12.75">
      <c r="A86" s="43"/>
      <c r="B86" s="55"/>
      <c r="C86" s="55"/>
      <c r="D86" s="55"/>
      <c r="E86" s="135"/>
    </row>
    <row r="87" spans="1:5" ht="12.75">
      <c r="A87" s="40" t="s">
        <v>137</v>
      </c>
      <c r="B87" s="69" t="s">
        <v>60</v>
      </c>
      <c r="C87" s="69" t="s">
        <v>124</v>
      </c>
      <c r="D87" s="69" t="s">
        <v>150</v>
      </c>
      <c r="E87" s="70" t="s">
        <v>4</v>
      </c>
    </row>
    <row r="88" spans="1:5" ht="12.75">
      <c r="A88" s="43" t="s">
        <v>132</v>
      </c>
      <c r="B88" s="55">
        <v>20</v>
      </c>
      <c r="C88" s="87">
        <v>200</v>
      </c>
      <c r="D88" s="55">
        <v>3</v>
      </c>
      <c r="E88" s="132">
        <f>B88*C88*D88</f>
        <v>12000</v>
      </c>
    </row>
    <row r="89" spans="1:5" ht="12.75">
      <c r="A89" s="43" t="s">
        <v>135</v>
      </c>
      <c r="B89" s="55">
        <v>20</v>
      </c>
      <c r="C89" s="87">
        <v>200</v>
      </c>
      <c r="D89" s="55">
        <v>3</v>
      </c>
      <c r="E89" s="132">
        <f>B89*C89*D89</f>
        <v>12000</v>
      </c>
    </row>
    <row r="90" spans="1:5" ht="12.75">
      <c r="A90" s="43" t="s">
        <v>7</v>
      </c>
      <c r="B90" s="55">
        <v>20</v>
      </c>
      <c r="C90" s="87">
        <v>200</v>
      </c>
      <c r="D90" s="55">
        <v>3</v>
      </c>
      <c r="E90" s="132">
        <f>B90*C90*D90</f>
        <v>12000</v>
      </c>
    </row>
    <row r="91" spans="1:5" ht="12.75">
      <c r="A91" s="43"/>
      <c r="B91" s="55"/>
      <c r="C91" s="55"/>
      <c r="D91" s="55"/>
      <c r="E91" s="133"/>
    </row>
    <row r="92" spans="1:5" ht="12.75">
      <c r="A92" s="48" t="s">
        <v>4</v>
      </c>
      <c r="B92" s="65"/>
      <c r="C92" s="65"/>
      <c r="D92" s="65"/>
      <c r="E92" s="134">
        <f>SUM(E88:E91)</f>
        <v>36000</v>
      </c>
    </row>
    <row r="93" spans="1:5" ht="12.75">
      <c r="A93" s="43"/>
      <c r="B93" s="55"/>
      <c r="C93" s="55"/>
      <c r="D93" s="55"/>
      <c r="E93" s="135"/>
    </row>
    <row r="94" spans="1:5" ht="12.75">
      <c r="A94" s="40" t="s">
        <v>147</v>
      </c>
      <c r="B94" s="69" t="s">
        <v>60</v>
      </c>
      <c r="C94" s="69" t="s">
        <v>124</v>
      </c>
      <c r="D94" s="69" t="s">
        <v>31</v>
      </c>
      <c r="E94" s="70" t="s">
        <v>4</v>
      </c>
    </row>
    <row r="95" spans="1:5" ht="12.75">
      <c r="A95" s="43" t="s">
        <v>132</v>
      </c>
      <c r="B95" s="55">
        <v>30</v>
      </c>
      <c r="C95" s="87">
        <v>75</v>
      </c>
      <c r="D95" s="55">
        <v>3</v>
      </c>
      <c r="E95" s="132">
        <f>B95*C95*D95</f>
        <v>6750</v>
      </c>
    </row>
    <row r="96" spans="1:5" ht="12.75">
      <c r="A96" s="43" t="s">
        <v>135</v>
      </c>
      <c r="B96" s="55">
        <v>30</v>
      </c>
      <c r="C96" s="87">
        <v>75</v>
      </c>
      <c r="D96" s="55">
        <v>3</v>
      </c>
      <c r="E96" s="132">
        <f>B96*C96*D96</f>
        <v>6750</v>
      </c>
    </row>
    <row r="97" spans="1:5" ht="12.75">
      <c r="A97" s="43" t="s">
        <v>7</v>
      </c>
      <c r="B97" s="55">
        <v>30</v>
      </c>
      <c r="C97" s="87">
        <v>75</v>
      </c>
      <c r="D97" s="55">
        <v>3</v>
      </c>
      <c r="E97" s="132">
        <f>B97*C97*D97</f>
        <v>6750</v>
      </c>
    </row>
    <row r="98" spans="1:5" ht="12.75">
      <c r="A98" s="43"/>
      <c r="B98" s="55"/>
      <c r="C98" s="55"/>
      <c r="D98" s="55"/>
      <c r="E98" s="133"/>
    </row>
    <row r="99" spans="1:5" ht="12.75">
      <c r="A99" s="48" t="s">
        <v>4</v>
      </c>
      <c r="B99" s="65"/>
      <c r="C99" s="65"/>
      <c r="D99" s="65"/>
      <c r="E99" s="134">
        <f>SUM(E95:E98)</f>
        <v>20250</v>
      </c>
    </row>
    <row r="100" spans="1:6" ht="12.75">
      <c r="A100" s="43"/>
      <c r="B100" s="55"/>
      <c r="C100" s="55"/>
      <c r="D100" s="55"/>
      <c r="E100" s="55"/>
      <c r="F100" s="52"/>
    </row>
    <row r="101" spans="1:6" ht="12.75">
      <c r="A101" s="40" t="s">
        <v>63</v>
      </c>
      <c r="B101" s="69" t="s">
        <v>54</v>
      </c>
      <c r="C101" s="69" t="s">
        <v>55</v>
      </c>
      <c r="D101" s="69" t="s">
        <v>60</v>
      </c>
      <c r="E101" s="69" t="s">
        <v>93</v>
      </c>
      <c r="F101" s="70" t="s">
        <v>4</v>
      </c>
    </row>
    <row r="102" spans="1:6" ht="12.75">
      <c r="A102" s="43" t="s">
        <v>64</v>
      </c>
      <c r="B102" s="44">
        <v>13</v>
      </c>
      <c r="C102" s="55">
        <v>36</v>
      </c>
      <c r="D102" s="55">
        <v>3</v>
      </c>
      <c r="E102" s="61">
        <v>52</v>
      </c>
      <c r="F102" s="62">
        <f>B102*C102*D102*E102</f>
        <v>73008</v>
      </c>
    </row>
    <row r="103" spans="1:6" ht="12.75">
      <c r="A103" s="43"/>
      <c r="B103" s="55"/>
      <c r="C103" s="55"/>
      <c r="D103" s="55"/>
      <c r="E103" s="61"/>
      <c r="F103" s="62"/>
    </row>
    <row r="104" spans="1:6" ht="12.75">
      <c r="A104" s="43" t="s">
        <v>65</v>
      </c>
      <c r="B104" s="44">
        <v>60</v>
      </c>
      <c r="C104" s="55">
        <v>10</v>
      </c>
      <c r="D104" s="55">
        <v>1</v>
      </c>
      <c r="E104" s="61">
        <v>52</v>
      </c>
      <c r="F104" s="62">
        <f>B104*C104*D104*E104</f>
        <v>31200</v>
      </c>
    </row>
    <row r="105" spans="1:6" ht="12.75">
      <c r="A105" s="43"/>
      <c r="B105" s="44"/>
      <c r="C105" s="55"/>
      <c r="D105" s="55"/>
      <c r="E105" s="61"/>
      <c r="F105" s="62"/>
    </row>
    <row r="106" spans="1:6" ht="12.75">
      <c r="A106" s="43" t="s">
        <v>151</v>
      </c>
      <c r="B106" s="44">
        <v>40</v>
      </c>
      <c r="C106" s="55">
        <v>4</v>
      </c>
      <c r="D106" s="55">
        <v>3</v>
      </c>
      <c r="E106" s="61">
        <v>52</v>
      </c>
      <c r="F106" s="62">
        <f>B106*C106*D106*E106</f>
        <v>24960</v>
      </c>
    </row>
    <row r="107" spans="1:6" ht="12.75">
      <c r="A107" s="43"/>
      <c r="B107" s="44"/>
      <c r="C107" s="55"/>
      <c r="D107" s="55"/>
      <c r="E107" s="61"/>
      <c r="F107" s="62"/>
    </row>
    <row r="108" spans="1:6" ht="12.75">
      <c r="A108" s="48" t="s">
        <v>4</v>
      </c>
      <c r="B108" s="65"/>
      <c r="C108" s="65"/>
      <c r="D108" s="65"/>
      <c r="E108" s="101"/>
      <c r="F108" s="71">
        <f>SUM(F102:F107)</f>
        <v>129168</v>
      </c>
    </row>
    <row r="109" spans="1:6" ht="12.75">
      <c r="A109" s="43"/>
      <c r="B109" s="55"/>
      <c r="C109" s="55"/>
      <c r="D109" s="55"/>
      <c r="E109" s="61"/>
      <c r="F109" s="85"/>
    </row>
    <row r="110" spans="1:6" ht="12.75">
      <c r="A110" s="40" t="s">
        <v>141</v>
      </c>
      <c r="B110" s="69" t="s">
        <v>17</v>
      </c>
      <c r="C110" s="69" t="s">
        <v>31</v>
      </c>
      <c r="D110" s="69" t="s">
        <v>19</v>
      </c>
      <c r="E110" s="139" t="s">
        <v>4</v>
      </c>
      <c r="F110" s="85"/>
    </row>
    <row r="111" spans="1:6" ht="12.75">
      <c r="A111" s="43" t="s">
        <v>142</v>
      </c>
      <c r="B111" s="44">
        <v>200</v>
      </c>
      <c r="C111" s="55">
        <v>8</v>
      </c>
      <c r="D111" s="55">
        <v>52</v>
      </c>
      <c r="E111" s="136">
        <f>B111*C111*D111</f>
        <v>83200</v>
      </c>
      <c r="F111" s="85"/>
    </row>
    <row r="112" spans="1:6" ht="12.75">
      <c r="A112" s="43"/>
      <c r="B112" s="55"/>
      <c r="C112" s="55"/>
      <c r="D112" s="55"/>
      <c r="E112" s="137"/>
      <c r="F112" s="85"/>
    </row>
    <row r="113" spans="1:6" ht="12.75">
      <c r="A113" s="48" t="s">
        <v>4</v>
      </c>
      <c r="B113" s="65"/>
      <c r="C113" s="65"/>
      <c r="D113" s="65"/>
      <c r="E113" s="138">
        <f>SUM(E111:E112)</f>
        <v>83200</v>
      </c>
      <c r="F113" s="85"/>
    </row>
    <row r="114" spans="1:6" ht="12.75">
      <c r="A114" s="43"/>
      <c r="B114" s="55"/>
      <c r="C114" s="55"/>
      <c r="D114" s="55"/>
      <c r="E114" s="61"/>
      <c r="F114" s="85"/>
    </row>
    <row r="115" spans="1:6" ht="12.75">
      <c r="A115" s="40" t="s">
        <v>66</v>
      </c>
      <c r="B115" s="69" t="s">
        <v>54</v>
      </c>
      <c r="C115" s="69" t="s">
        <v>55</v>
      </c>
      <c r="D115" s="69" t="s">
        <v>60</v>
      </c>
      <c r="E115" s="127" t="s">
        <v>93</v>
      </c>
      <c r="F115" s="112" t="s">
        <v>4</v>
      </c>
    </row>
    <row r="116" spans="1:6" ht="12.75">
      <c r="A116" s="43" t="s">
        <v>85</v>
      </c>
      <c r="B116" s="44">
        <v>75</v>
      </c>
      <c r="C116" s="55">
        <v>6</v>
      </c>
      <c r="D116" s="55">
        <v>8</v>
      </c>
      <c r="E116" s="61">
        <v>8</v>
      </c>
      <c r="F116" s="62">
        <f>B116*C116*D116*E116</f>
        <v>28800</v>
      </c>
    </row>
    <row r="117" spans="1:6" ht="12.75">
      <c r="A117" s="43"/>
      <c r="B117" s="44"/>
      <c r="C117" s="55"/>
      <c r="D117" s="55"/>
      <c r="E117" s="61"/>
      <c r="F117" s="62"/>
    </row>
    <row r="118" spans="1:6" ht="12.75">
      <c r="A118" s="43" t="s">
        <v>139</v>
      </c>
      <c r="B118" s="44">
        <v>75</v>
      </c>
      <c r="C118" s="55">
        <v>6</v>
      </c>
      <c r="D118" s="55">
        <v>8</v>
      </c>
      <c r="E118" s="61">
        <v>8</v>
      </c>
      <c r="F118" s="62">
        <f>B118*C118*D118*E118</f>
        <v>28800</v>
      </c>
    </row>
    <row r="119" spans="1:6" ht="12.75">
      <c r="A119" s="43"/>
      <c r="B119" s="44"/>
      <c r="C119" s="55"/>
      <c r="D119" s="55"/>
      <c r="E119" s="61"/>
      <c r="F119" s="62"/>
    </row>
    <row r="120" spans="1:6" ht="12.75">
      <c r="A120" s="43" t="s">
        <v>140</v>
      </c>
      <c r="B120" s="44">
        <v>60</v>
      </c>
      <c r="C120" s="55">
        <v>6</v>
      </c>
      <c r="D120" s="55">
        <v>8</v>
      </c>
      <c r="E120" s="61">
        <v>8</v>
      </c>
      <c r="F120" s="62">
        <f>B120*C120*D120*E120</f>
        <v>23040</v>
      </c>
    </row>
    <row r="121" spans="1:6" ht="12.75">
      <c r="A121" s="43"/>
      <c r="B121" s="44"/>
      <c r="C121" s="55"/>
      <c r="D121" s="55"/>
      <c r="E121" s="61"/>
      <c r="F121" s="62"/>
    </row>
    <row r="122" spans="1:6" ht="12.75">
      <c r="A122" s="43" t="s">
        <v>306</v>
      </c>
      <c r="B122" s="44">
        <v>300</v>
      </c>
      <c r="C122" s="55">
        <v>5</v>
      </c>
      <c r="D122" s="55">
        <v>10</v>
      </c>
      <c r="E122" s="61">
        <v>3</v>
      </c>
      <c r="F122" s="62">
        <f>B122*C122*D122*E122</f>
        <v>45000</v>
      </c>
    </row>
    <row r="123" spans="1:6" ht="12.75">
      <c r="A123" s="43"/>
      <c r="B123" s="44"/>
      <c r="C123" s="55"/>
      <c r="D123" s="55"/>
      <c r="E123" s="61"/>
      <c r="F123" s="62"/>
    </row>
    <row r="124" spans="1:6" ht="12.75">
      <c r="A124" s="43" t="s">
        <v>307</v>
      </c>
      <c r="B124" s="44">
        <v>175</v>
      </c>
      <c r="C124" s="55">
        <v>1</v>
      </c>
      <c r="D124" s="55">
        <v>10</v>
      </c>
      <c r="E124" s="61">
        <v>8</v>
      </c>
      <c r="F124" s="62">
        <f>B124*C124*D124*E124</f>
        <v>14000</v>
      </c>
    </row>
    <row r="125" spans="1:6" ht="12.75">
      <c r="A125" s="43"/>
      <c r="B125" s="44"/>
      <c r="C125" s="55"/>
      <c r="D125" s="55"/>
      <c r="E125" s="61"/>
      <c r="F125" s="62"/>
    </row>
    <row r="126" spans="1:6" ht="12.75">
      <c r="A126" s="43" t="s">
        <v>153</v>
      </c>
      <c r="B126" s="44">
        <v>470</v>
      </c>
      <c r="C126" s="55">
        <v>1</v>
      </c>
      <c r="D126" s="55">
        <v>50</v>
      </c>
      <c r="E126" s="61">
        <v>4</v>
      </c>
      <c r="F126" s="62">
        <f>B126*C126*D126*E126</f>
        <v>94000</v>
      </c>
    </row>
    <row r="127" spans="1:6" ht="12.75">
      <c r="A127" s="43"/>
      <c r="B127" s="44"/>
      <c r="C127" s="55"/>
      <c r="D127" s="55"/>
      <c r="E127" s="61"/>
      <c r="F127" s="62"/>
    </row>
    <row r="128" spans="1:6" ht="12.75">
      <c r="A128" s="43" t="s">
        <v>84</v>
      </c>
      <c r="B128" s="44">
        <v>60</v>
      </c>
      <c r="C128" s="55">
        <v>8</v>
      </c>
      <c r="D128" s="55">
        <v>8</v>
      </c>
      <c r="E128" s="61">
        <v>8</v>
      </c>
      <c r="F128" s="62">
        <f>B128*C128*D128*E128</f>
        <v>30720</v>
      </c>
    </row>
    <row r="129" spans="1:6" ht="12.75">
      <c r="A129" s="43"/>
      <c r="B129" s="44"/>
      <c r="C129" s="55"/>
      <c r="D129" s="55"/>
      <c r="E129" s="61"/>
      <c r="F129" s="62"/>
    </row>
    <row r="130" spans="1:6" ht="12.75">
      <c r="A130" s="48" t="s">
        <v>4</v>
      </c>
      <c r="B130" s="64"/>
      <c r="C130" s="65"/>
      <c r="D130" s="65"/>
      <c r="E130" s="101"/>
      <c r="F130" s="67">
        <f>SUM(F116:F129)</f>
        <v>264360</v>
      </c>
    </row>
    <row r="131" spans="1:6" ht="12.75">
      <c r="A131" s="52"/>
      <c r="B131" s="44"/>
      <c r="C131" s="55"/>
      <c r="D131" s="55"/>
      <c r="E131" s="63"/>
      <c r="F131" s="68"/>
    </row>
    <row r="132" spans="1:6" ht="12.75">
      <c r="A132" s="52" t="s">
        <v>58</v>
      </c>
      <c r="B132" s="52"/>
      <c r="C132" s="52"/>
      <c r="D132" s="52"/>
      <c r="E132" s="52"/>
      <c r="F132" s="85">
        <v>20000</v>
      </c>
    </row>
    <row r="133" spans="1:6" ht="12.75">
      <c r="A133" s="52"/>
      <c r="B133" s="52"/>
      <c r="C133" s="52"/>
      <c r="D133" s="52"/>
      <c r="E133" s="52"/>
      <c r="F133" s="52"/>
    </row>
    <row r="134" spans="1:7" ht="12.75">
      <c r="A134" s="39" t="s">
        <v>10</v>
      </c>
      <c r="B134" s="39"/>
      <c r="C134" s="39"/>
      <c r="D134" s="39"/>
      <c r="E134" s="39"/>
      <c r="F134" s="54">
        <f>E78+E85+E93+E99+F108+E113+F130+F132</f>
        <v>580578</v>
      </c>
      <c r="G134" s="25"/>
    </row>
    <row r="135" spans="1:6" ht="12.75">
      <c r="A135" s="52"/>
      <c r="B135" s="52"/>
      <c r="C135" s="52"/>
      <c r="D135" s="52"/>
      <c r="E135" s="52"/>
      <c r="F135" s="52"/>
    </row>
    <row r="136" spans="1:6" ht="12.75">
      <c r="A136" s="37" t="s">
        <v>24</v>
      </c>
      <c r="B136" s="52"/>
      <c r="C136" s="52"/>
      <c r="D136" s="52"/>
      <c r="E136" s="52"/>
      <c r="F136" s="52"/>
    </row>
    <row r="137" spans="1:6" ht="12.75">
      <c r="A137" s="37"/>
      <c r="B137" s="52"/>
      <c r="C137" s="52"/>
      <c r="D137" s="52"/>
      <c r="E137" s="52"/>
      <c r="F137" s="52"/>
    </row>
    <row r="138" spans="1:7" ht="12.75">
      <c r="A138" s="40" t="s">
        <v>43</v>
      </c>
      <c r="B138" s="69" t="s">
        <v>61</v>
      </c>
      <c r="C138" s="69" t="s">
        <v>62</v>
      </c>
      <c r="D138" s="69" t="s">
        <v>19</v>
      </c>
      <c r="E138" s="70" t="s">
        <v>4</v>
      </c>
      <c r="F138" s="52"/>
      <c r="G138" s="25"/>
    </row>
    <row r="139" spans="1:7" ht="12.75">
      <c r="A139" s="43"/>
      <c r="B139" s="55"/>
      <c r="C139" s="55"/>
      <c r="D139" s="61"/>
      <c r="E139" s="60"/>
      <c r="F139" s="52"/>
      <c r="G139" s="25"/>
    </row>
    <row r="140" spans="1:7" ht="12.75">
      <c r="A140" s="43" t="s">
        <v>215</v>
      </c>
      <c r="B140" s="87">
        <v>75</v>
      </c>
      <c r="C140" s="55">
        <v>2</v>
      </c>
      <c r="D140" s="61">
        <v>52</v>
      </c>
      <c r="E140" s="62">
        <f>B140*C140*D140</f>
        <v>7800</v>
      </c>
      <c r="F140" s="52"/>
      <c r="G140" s="25"/>
    </row>
    <row r="141" spans="1:7" ht="12.75">
      <c r="A141" s="43"/>
      <c r="B141" s="87"/>
      <c r="C141" s="55"/>
      <c r="D141" s="61"/>
      <c r="E141" s="62"/>
      <c r="F141" s="52"/>
      <c r="G141" s="25"/>
    </row>
    <row r="142" spans="1:7" ht="12.75">
      <c r="A142" s="43" t="s">
        <v>214</v>
      </c>
      <c r="B142" s="87">
        <v>90</v>
      </c>
      <c r="C142" s="55">
        <v>2</v>
      </c>
      <c r="D142" s="61">
        <v>52</v>
      </c>
      <c r="E142" s="62">
        <f>B142*C142*D142</f>
        <v>9360</v>
      </c>
      <c r="F142" s="52"/>
      <c r="G142" s="25"/>
    </row>
    <row r="143" spans="1:7" ht="12.75">
      <c r="A143" s="43"/>
      <c r="B143" s="87"/>
      <c r="C143" s="55"/>
      <c r="D143" s="61"/>
      <c r="E143" s="62"/>
      <c r="F143" s="52"/>
      <c r="G143" s="25"/>
    </row>
    <row r="144" spans="1:7" ht="12.75">
      <c r="A144" s="43" t="s">
        <v>86</v>
      </c>
      <c r="B144" s="87">
        <v>90</v>
      </c>
      <c r="C144" s="55">
        <v>1</v>
      </c>
      <c r="D144" s="61">
        <v>10</v>
      </c>
      <c r="E144" s="62">
        <f aca="true" t="shared" si="0" ref="E144:E156">B144*C144*D144</f>
        <v>900</v>
      </c>
      <c r="F144" s="52"/>
      <c r="G144" s="25"/>
    </row>
    <row r="145" spans="1:7" ht="12.75">
      <c r="A145" s="43"/>
      <c r="B145" s="87"/>
      <c r="C145" s="55"/>
      <c r="D145" s="61"/>
      <c r="E145" s="62"/>
      <c r="F145" s="52"/>
      <c r="G145" s="25"/>
    </row>
    <row r="146" spans="1:7" ht="12.75">
      <c r="A146" s="43" t="s">
        <v>216</v>
      </c>
      <c r="B146" s="87">
        <v>125</v>
      </c>
      <c r="C146" s="55">
        <v>4</v>
      </c>
      <c r="D146" s="61">
        <v>52</v>
      </c>
      <c r="E146" s="62">
        <f t="shared" si="0"/>
        <v>26000</v>
      </c>
      <c r="F146" s="52"/>
      <c r="G146" s="25"/>
    </row>
    <row r="147" spans="1:7" ht="12.75">
      <c r="A147" s="43"/>
      <c r="B147" s="87"/>
      <c r="C147" s="55"/>
      <c r="D147" s="61"/>
      <c r="E147" s="62"/>
      <c r="F147" s="52"/>
      <c r="G147" s="25"/>
    </row>
    <row r="148" spans="1:7" ht="12.75">
      <c r="A148" s="43" t="s">
        <v>217</v>
      </c>
      <c r="B148" s="87">
        <v>75</v>
      </c>
      <c r="C148" s="55">
        <v>1</v>
      </c>
      <c r="D148" s="61">
        <v>10</v>
      </c>
      <c r="E148" s="62">
        <f t="shared" si="0"/>
        <v>750</v>
      </c>
      <c r="F148" s="52"/>
      <c r="G148" s="25"/>
    </row>
    <row r="149" spans="1:7" ht="12.75">
      <c r="A149" s="43"/>
      <c r="B149" s="87"/>
      <c r="C149" s="55"/>
      <c r="D149" s="61"/>
      <c r="E149" s="62"/>
      <c r="F149" s="52"/>
      <c r="G149" s="25"/>
    </row>
    <row r="150" spans="1:7" ht="12.75">
      <c r="A150" s="43" t="s">
        <v>218</v>
      </c>
      <c r="B150" s="87">
        <v>60</v>
      </c>
      <c r="C150" s="55">
        <v>1</v>
      </c>
      <c r="D150" s="61">
        <v>5</v>
      </c>
      <c r="E150" s="62">
        <f t="shared" si="0"/>
        <v>300</v>
      </c>
      <c r="F150" s="52"/>
      <c r="G150" s="25"/>
    </row>
    <row r="151" spans="1:7" ht="12.75">
      <c r="A151" s="43"/>
      <c r="B151" s="87"/>
      <c r="C151" s="55"/>
      <c r="D151" s="61"/>
      <c r="E151" s="62"/>
      <c r="F151" s="52"/>
      <c r="G151" s="25"/>
    </row>
    <row r="152" spans="1:7" ht="12.75">
      <c r="A152" s="43" t="s">
        <v>219</v>
      </c>
      <c r="B152" s="87">
        <v>90</v>
      </c>
      <c r="C152" s="55">
        <v>1</v>
      </c>
      <c r="D152" s="61">
        <v>10</v>
      </c>
      <c r="E152" s="62">
        <f t="shared" si="0"/>
        <v>900</v>
      </c>
      <c r="F152" s="52"/>
      <c r="G152" s="25"/>
    </row>
    <row r="153" spans="1:7" ht="12.75">
      <c r="A153" s="43"/>
      <c r="B153" s="87"/>
      <c r="C153" s="55"/>
      <c r="D153" s="61"/>
      <c r="E153" s="62"/>
      <c r="F153" s="52"/>
      <c r="G153" s="25"/>
    </row>
    <row r="154" spans="1:6" ht="12.75">
      <c r="A154" s="43" t="s">
        <v>157</v>
      </c>
      <c r="B154" s="87">
        <v>75</v>
      </c>
      <c r="C154" s="55">
        <v>10</v>
      </c>
      <c r="D154" s="61">
        <v>26</v>
      </c>
      <c r="E154" s="62">
        <f t="shared" si="0"/>
        <v>19500</v>
      </c>
      <c r="F154" s="52"/>
    </row>
    <row r="155" spans="1:6" ht="12.75">
      <c r="A155" s="43"/>
      <c r="B155" s="87"/>
      <c r="C155" s="55"/>
      <c r="D155" s="61"/>
      <c r="E155" s="62"/>
      <c r="F155" s="52"/>
    </row>
    <row r="156" spans="1:6" ht="12.75">
      <c r="A156" s="43" t="s">
        <v>220</v>
      </c>
      <c r="B156" s="87">
        <v>125</v>
      </c>
      <c r="C156" s="55">
        <v>2</v>
      </c>
      <c r="D156" s="61">
        <v>10</v>
      </c>
      <c r="E156" s="62">
        <f t="shared" si="0"/>
        <v>2500</v>
      </c>
      <c r="F156" s="52"/>
    </row>
    <row r="157" spans="1:6" ht="12.75">
      <c r="A157" s="43"/>
      <c r="B157" s="87"/>
      <c r="C157" s="55"/>
      <c r="D157" s="61"/>
      <c r="E157" s="62"/>
      <c r="F157" s="52"/>
    </row>
    <row r="158" spans="1:6" ht="12.75">
      <c r="A158" s="156" t="s">
        <v>4</v>
      </c>
      <c r="B158" s="157"/>
      <c r="C158" s="157"/>
      <c r="D158" s="158"/>
      <c r="E158" s="159">
        <f>SUM(E139:E157)</f>
        <v>68010</v>
      </c>
      <c r="F158" s="52"/>
    </row>
    <row r="159" spans="1:6" ht="12.75">
      <c r="A159" s="52"/>
      <c r="B159" s="52"/>
      <c r="C159" s="52"/>
      <c r="D159" s="52"/>
      <c r="E159" s="52"/>
      <c r="F159" s="52"/>
    </row>
  </sheetData>
  <sheetProtection/>
  <printOptions/>
  <pageMargins left="0.7" right="0.7" top="0.75" bottom="0.75" header="0.3" footer="0.3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Ballard</dc:creator>
  <cp:keywords/>
  <dc:description/>
  <cp:lastModifiedBy>Ken Ballard</cp:lastModifiedBy>
  <cp:lastPrinted>2016-03-26T16:54:50Z</cp:lastPrinted>
  <dcterms:created xsi:type="dcterms:W3CDTF">2001-01-24T03:48:43Z</dcterms:created>
  <dcterms:modified xsi:type="dcterms:W3CDTF">2016-03-31T01:29:08Z</dcterms:modified>
  <cp:category/>
  <cp:version/>
  <cp:contentType/>
  <cp:contentStatus/>
</cp:coreProperties>
</file>