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3215" windowHeight="10845" activeTab="0"/>
  </bookViews>
  <sheets>
    <sheet name="status" sheetId="1" r:id="rId1"/>
  </sheets>
  <definedNames/>
  <calcPr fullCalcOnLoad="1"/>
</workbook>
</file>

<file path=xl/sharedStrings.xml><?xml version="1.0" encoding="utf-8"?>
<sst xmlns="http://schemas.openxmlformats.org/spreadsheetml/2006/main" count="198" uniqueCount="171">
  <si>
    <t xml:space="preserve">Purchase of Dickson Land </t>
  </si>
  <si>
    <t>Community Rental Housing</t>
  </si>
  <si>
    <t>Cutting Farm</t>
  </si>
  <si>
    <t>Town Walkways</t>
  </si>
  <si>
    <t>Rail Trail Conversion Study</t>
  </si>
  <si>
    <t>Cutting Athletic Field</t>
  </si>
  <si>
    <t>Willis Pond Dock</t>
  </si>
  <si>
    <t>Hosmer House</t>
  </si>
  <si>
    <t>Historic Properties Survey II</t>
  </si>
  <si>
    <t>Libby Property</t>
  </si>
  <si>
    <t>Carding Mill Pond Harvesting</t>
  </si>
  <si>
    <t>Wayside Inn Site Study</t>
  </si>
  <si>
    <t>Mahoney and Melone Feasibility studies</t>
  </si>
  <si>
    <t>Walkway Construction</t>
  </si>
  <si>
    <t>Loring Parsonage Exterior Restoration</t>
  </si>
  <si>
    <t>Cemetery Ironwork Restoration</t>
  </si>
  <si>
    <t>L-S Community Athletic Field</t>
  </si>
  <si>
    <t>Year</t>
  </si>
  <si>
    <t>Project Description</t>
  </si>
  <si>
    <t>Name of Project</t>
  </si>
  <si>
    <t>Revolutionary War Cemetery</t>
  </si>
  <si>
    <t>Hearse House Relocation and Restoration</t>
  </si>
  <si>
    <t xml:space="preserve">Construction of homes for 16 families in 7 houses
</t>
  </si>
  <si>
    <t>Purchase of development rights through an APR on 55 acres; Purchase of 4 acres for active recreation field; bonded for 20-years</t>
  </si>
  <si>
    <t xml:space="preserve">Survey work and restoration (preservation and restoration) of neglected 450 head and footstones of Sudbury's oldest settlers. </t>
  </si>
  <si>
    <t>Engineering, design &amp; construction of walkways. $100,000 from Recreation use</t>
  </si>
  <si>
    <t>Feasibility study on former Penn Central right-of-way. $25,000 from Recreation Category</t>
  </si>
  <si>
    <t>Additional funds for design, site prep, construction of athletic field, parking area, entrance drive and amenities</t>
  </si>
  <si>
    <t>Purchase and installation of a dock in Willis Pond at Lake Shore Drive. $6,000 from Recreation category under General Unrestricted Reserves.</t>
  </si>
  <si>
    <t>Restoration phase I. $171,250 from Historic Preservation &amp; Historic Preservation Restricted Reserves &amp; $27,650 from FY06</t>
  </si>
  <si>
    <t>Open space acquisition and preservation project of 24.06 acres.  Bonded.</t>
  </si>
  <si>
    <t>Comprehensive study of Longfellow's Wayside Inn 125-acre parcel to be completed by the Wayside Inn Corp. Allocated equally to Open Space and Historic Preservation categories.</t>
  </si>
  <si>
    <t xml:space="preserve">Restoration of exterior of Loring Parsonage. </t>
  </si>
  <si>
    <t xml:space="preserve">Restoration of historic decorative ironwork located in Revolutionary and Wadsworth cemeteries and at tombs alongside Concord Road in Town Center. </t>
  </si>
  <si>
    <t xml:space="preserve">Down payments on purchase of existing or to be built housing units within town. </t>
  </si>
  <si>
    <t>Hosmer House Restoration</t>
  </si>
  <si>
    <t>Project Status</t>
  </si>
  <si>
    <t>completed</t>
  </si>
  <si>
    <t>On going</t>
  </si>
  <si>
    <t>Down Payments on purchase of existing or to be built housing units within town</t>
  </si>
  <si>
    <t>May purchase 2 units in phase 1 in 2007 at Old County Road/ Then may purchase 2 more units in phase 2. $90,000 each unit</t>
  </si>
  <si>
    <t>On Going</t>
  </si>
  <si>
    <t>Walkway being selected at Town Meeting April 2007</t>
  </si>
  <si>
    <t>Paid in Full</t>
  </si>
  <si>
    <t>RFP being developed for feasibility study for both sites. Arc-495 is conducting a mix use study on Melone site. Study will be complete by May 2007</t>
  </si>
  <si>
    <t xml:space="preserve">On going </t>
  </si>
  <si>
    <t>Completed</t>
  </si>
  <si>
    <t>Going before Town Meeting 2007 to amend Article 42 from 2005 TM. Request change 1) extend time restrictions 2) authorize purchase of no less than 3 units rather than limiting purchases not to exceed $100,000 per unit</t>
  </si>
  <si>
    <t>Willis Road walkway completed</t>
  </si>
  <si>
    <t>money given back</t>
  </si>
  <si>
    <t>Total Appropriated funds 2003</t>
  </si>
  <si>
    <t>Total Appropriated Funds 2006</t>
  </si>
  <si>
    <t>Act adopted, no projects submitted</t>
  </si>
  <si>
    <t>Acquisition of 2.39 acre parcel</t>
  </si>
  <si>
    <t>Total Appropriated funds 2004</t>
  </si>
  <si>
    <t>Total appropriated Funds 2005</t>
  </si>
  <si>
    <t>Completed phase II survey of historic properties. Phase I was done in 1996 with 156 properties listed.</t>
  </si>
  <si>
    <t>Relocation of historic hearse house to town land. Building donated by current owners, 2 Sudbury contractors are donating their labor, Town DPW performing some services. House to be reconstructed adjacent to Town Pound on Concord Road</t>
  </si>
  <si>
    <t>$ Appropriated</t>
  </si>
  <si>
    <t>Pd $7,669.20 1/24/07 for harvesting summer of 2006. Project continues for 3 more years. Still has $24,330.80 appropriated for next 3 years.</t>
  </si>
  <si>
    <t>Rehabilitation and restoration of building exterior and interior including a survey of conditions, installation of a climate control system, security upgrades and replacements</t>
  </si>
  <si>
    <t>Completed and Paid 01/02/07 Certificate of Right of First Refusal is on file. Property survey, property maintenance plan, and signage plan completed. Inn still waiting for final survey-this is beyond CPC funding and responsibility of Inn.</t>
  </si>
  <si>
    <t>Feasibility studies of 2 town-owned properties for future CPA uses, including housing and recreation</t>
  </si>
  <si>
    <t>Copy of Deed on file</t>
  </si>
  <si>
    <t>Bonded/Copy of Deed on file</t>
  </si>
  <si>
    <t>Not started yet</t>
  </si>
  <si>
    <t xml:space="preserve">The Sudbury Housing Authority voted on 11/18/05 to close down its project and return $320,000. </t>
  </si>
  <si>
    <t>Survey completed and on file</t>
  </si>
  <si>
    <t>On file</t>
  </si>
  <si>
    <t>Going out to bid this coming week. Expected to be completed prior to next winter. (per Jim Hill 3/14/07)</t>
  </si>
  <si>
    <t>On the back burner for awhile as the building was occupied (per Lynn 3/12/07) HC has to put project on hold while the Sudbury Foundation had to move into building while building was renovated. The HC feels the scope of the project would make it difficult for a tenant to be in the building during restoration work. Intention of the SHC's to start bid process when a commitment for when the Foundation was moving out. Potentially the Credit Union may be moving in, but the HC doesn't have details yet. HC will speak to Maureen to get an understanding of her current plans and timelines so project can be fit around Maureen's plan. (Per Jim Kelly and Jim Hill)</t>
  </si>
  <si>
    <t>Building disassembled and transferred to new location. Foundation completed (by Town Public Works Dept). Some timbers moved to foundation. Will be assembled in April 2007 and will take 2 weeks. Want to duplicate iron work on hinges etc…Will work with the Public Works Dept. to bring electricity to the building as it nears completion.</t>
  </si>
  <si>
    <t>Had the initial review completed and currently working on RFP. Items will be incorporated from report (Fannon).</t>
  </si>
  <si>
    <t>Ceiling in store room has been removed so structural engineers could have access to beam structure. A structural engineer has been hired to design support structure &amp; elimination of 2 columns and to confirm structural integrity of the building</t>
  </si>
  <si>
    <t>HPS II in process. A contract was entered into and work is currently being done. It's believed that 50% complete with data collection portion of the process (per Jim Hill)</t>
  </si>
  <si>
    <t xml:space="preserve">Sudbury Housing Authority - Community Housing   </t>
  </si>
  <si>
    <t>APR on file</t>
  </si>
  <si>
    <t>Terms-deadline</t>
  </si>
  <si>
    <t xml:space="preserve">Not to exceed $32,000 for next four years beginning with FY2007. </t>
  </si>
  <si>
    <t>Work to be completed by end of FY08</t>
  </si>
  <si>
    <t>no time limit specified</t>
  </si>
  <si>
    <t>Purchases to be completed by end of FY09</t>
  </si>
  <si>
    <t xml:space="preserve">Construction of new synthetic-turf athletic field and track on grounds of Lincoln-Sudbury Regional High School. New lighting and bleachers. L-S provided $190,000 and athletic user groups $350,000.  </t>
  </si>
  <si>
    <t>total # projects</t>
  </si>
  <si>
    <t>State Match</t>
  </si>
  <si>
    <t>2006 (FY07)</t>
  </si>
  <si>
    <t>2005 (FY06)</t>
  </si>
  <si>
    <t>2004 (FY05)</t>
  </si>
  <si>
    <t>2003 (FY04)</t>
  </si>
  <si>
    <t>2002 (FY03)</t>
  </si>
  <si>
    <t>no match</t>
  </si>
  <si>
    <t>Housing Unit Buy Down</t>
  </si>
  <si>
    <t xml:space="preserve">Purchasing permanent, affordable restrictions on single or multiple family units for homeownership or rental. Not to exceed $100,000 per unit. </t>
  </si>
  <si>
    <t>no deadline set</t>
  </si>
  <si>
    <t>Article 44. Allocated to Recreation &amp; funded from general unrestricted reserves</t>
  </si>
  <si>
    <t xml:space="preserve">Article 48 allocated to Historic Preservation &amp; funded from FY06 </t>
  </si>
  <si>
    <t xml:space="preserve">Total </t>
  </si>
  <si>
    <t>Article 25  appropriate $530,000 from CPF revenues &amp; reserves FY05 to pay debt service</t>
  </si>
  <si>
    <t>Article</t>
  </si>
  <si>
    <t>Open space</t>
  </si>
  <si>
    <t>Historic Preservation</t>
  </si>
  <si>
    <t>Community Housing</t>
  </si>
  <si>
    <t xml:space="preserve">Article 32C Money transferred to SHA from FY04 CPF revenues </t>
  </si>
  <si>
    <t>Recreation</t>
  </si>
  <si>
    <t xml:space="preserve">Article 27 </t>
  </si>
  <si>
    <t xml:space="preserve">Article 28 Funded from unrestricted reserve funds. </t>
  </si>
  <si>
    <t>Article 42. Funded from housing restricted reserves for $142,343, $200,000 from FY06 revenue, $157,657 from unrestricted reserves.</t>
  </si>
  <si>
    <t>Article 43 Funded general unrestricted reserves</t>
  </si>
  <si>
    <t>Article 45. Funded from general unrestricted reserves</t>
  </si>
  <si>
    <t>Article 47. Funded from historic preservation restricted reserves for $171,250 &amp; FY06 for $27,650.</t>
  </si>
  <si>
    <t>Article 37. Funded from FY07</t>
  </si>
  <si>
    <t>Article 36. Funded from FY07</t>
  </si>
  <si>
    <t xml:space="preserve">Article 39. Allocated to recreation &amp; funded from FY07 </t>
  </si>
  <si>
    <t>Article 40. Allocated to Historic Preservation &amp; funded from FY07</t>
  </si>
  <si>
    <t>Article 41. Allocated to Historic Preservation &amp; funded from FY07</t>
  </si>
  <si>
    <t>Article 42. Funded from FY07 for $58,837 and $77,468 from Historic Restricted Reserves</t>
  </si>
  <si>
    <t>Article 43. Funded from FY07 for $40,000 &amp; transfer of $320,000 from 2003 TM Article 32C, amended by 2005 TM Article 41</t>
  </si>
  <si>
    <t>Article 44. Funded from FY06 general unrestricted reserves</t>
  </si>
  <si>
    <t>Total Open Space</t>
  </si>
  <si>
    <t>Total Recreation</t>
  </si>
  <si>
    <t>Total Historic Preservation</t>
  </si>
  <si>
    <t>Total Community Housing</t>
  </si>
  <si>
    <t xml:space="preserve">Article 32B $104,975 from FY04  (reflects debt service for bonds/notes over a 5-year term) </t>
  </si>
  <si>
    <t>Article 32A Appropriated from CPF revenue FY04</t>
  </si>
  <si>
    <t>$100,000 per unit of housing based upon binding commitments for purchase of restrictions by owners or contract purchasers obtained on or before close of 07TM. Expenditures must be made for purchase of restrictions on or before the close of 08TM.</t>
  </si>
  <si>
    <t>(Town Meeting Report indicates 3.8 million - $320,000 was an extension of the sunset provisions on previously approved funding from 2003 Community Rental Housing.)</t>
  </si>
  <si>
    <t>Article 38. Allocated equally to Community Housing &amp; Recreation &amp; funded from FY07</t>
  </si>
  <si>
    <t xml:space="preserve"> transfer of $320,000 from 2003 TM Article 32C, amended by 2005 TM Article 41</t>
  </si>
  <si>
    <t xml:space="preserve">Annual harvest for next four fiscal years of non-native, invasive aquatic weeds in pond. Paid for by Hop Brook Protection Association and reimbursed by Town. </t>
  </si>
  <si>
    <t>Total Tax Surcharge</t>
  </si>
  <si>
    <t>Total State Match</t>
  </si>
  <si>
    <t>3% Tax Surcharge</t>
  </si>
  <si>
    <t>Article 49 appropriated $269,000 to pay Debt Service on any bonds or notes during FY06. Allocated to open space &amp; should be funded from open space restricted reserves first and second from general unrestricted reserves if necessary.</t>
  </si>
  <si>
    <t>Debt (Bonded Projects)</t>
  </si>
  <si>
    <t xml:space="preserve">Cutting </t>
  </si>
  <si>
    <t xml:space="preserve">Libby </t>
  </si>
  <si>
    <t xml:space="preserve">Dickson </t>
  </si>
  <si>
    <t>Project</t>
  </si>
  <si>
    <t>Date issued</t>
  </si>
  <si>
    <t>Amount issued</t>
  </si>
  <si>
    <t>***</t>
  </si>
  <si>
    <t>Note: *Although a 100% State match has typically been awarded, amounts may differ from tax surcharge. State Match is based on Sudbury's tax surcharge estimate. State match is given in October before the end of the Sudbury's Fiscal Year and before 4th quarter taxes have been collected. Also taxes collected may be less if deliquencies exist. **Appropriations may be more than total revenue due to bonded projects.</t>
  </si>
  <si>
    <r>
      <t xml:space="preserve">Total Revenue from Tax surcharge &amp; State Match </t>
    </r>
    <r>
      <rPr>
        <b/>
        <sz val="16"/>
        <rFont val="Arial"/>
        <family val="2"/>
      </rPr>
      <t>*</t>
    </r>
  </si>
  <si>
    <t>Total Appropriated funds since adoption of CPA **</t>
  </si>
  <si>
    <t>2007 (FY08)</t>
  </si>
  <si>
    <t>6</t>
  </si>
  <si>
    <t>?</t>
  </si>
  <si>
    <t>Bruce Freeman Rail Trail Title Search</t>
  </si>
  <si>
    <t>Article 22. Allocated to recreation category &amp; funded from unrestricted reserves</t>
  </si>
  <si>
    <t>Work to be completed by FY10</t>
  </si>
  <si>
    <t>Bruce Freeman Rail Trail Wildlife Study</t>
  </si>
  <si>
    <t>Article 23. Allocated to recreation category &amp; funded from FY08 revenue</t>
  </si>
  <si>
    <t>Work to be completed by FY10 and funds to be expended for study only after a satisfactory title search authorized under Article 22.</t>
  </si>
  <si>
    <t>Article 24. Allocated to Recreation category &amp; funded from FY08 revenue</t>
  </si>
  <si>
    <t>Sudbury Housing Trust Allocation</t>
  </si>
  <si>
    <t xml:space="preserve">Sudbury Housing Trust created at 2006 TM. This appropriation is first funding for the Trust. </t>
  </si>
  <si>
    <t>no time limit given</t>
  </si>
  <si>
    <t xml:space="preserve">Carding Mill House </t>
  </si>
  <si>
    <t>Article 28. Allocated to Historic category &amp; funded from FY08 Revenue</t>
  </si>
  <si>
    <t>Work to secure house &amp; weather tight &amp; architectural &amp; engineering studies as a planning base for future use of property.</t>
  </si>
  <si>
    <t>Town Center</t>
  </si>
  <si>
    <t xml:space="preserve">Article 29. Allocated equally to the Historic, Recreation and Open Space categories. </t>
  </si>
  <si>
    <t>Partially funding survey &amp; engineering work</t>
  </si>
  <si>
    <t>Total Appropriated Funds 2007</t>
  </si>
  <si>
    <t>TOWN OF SUDBURY COMMUNITY PRESERVATION ACT PROJECTS AS OF April 12, 2007</t>
  </si>
  <si>
    <t>Per Sudbury Accounting. Amount listed in TM Proceedings state's $2,690,000</t>
  </si>
  <si>
    <t>Title search of north-south railroad right of way owned by Commonwealth of Mass. &amp; running from intersection with the east-west MBTA railroad right of way north of Concord border.</t>
  </si>
  <si>
    <t xml:space="preserve">4 season study of wildlife &amp; rare species habitats along railway described in Art. 22. </t>
  </si>
  <si>
    <t xml:space="preserve">Environmental Resource Delineation &amp; existing conditions base map of described railway in Art.  22. </t>
  </si>
  <si>
    <t>Article 26. Allocated to Community Housing Category $250,000 from FY8 CPA revenue &amp; balance of Community Housing Reserve funds retained from prior years ($135,000).</t>
  </si>
  <si>
    <t>Bruce Freeman Rail Trail Existing Conditions Base Map</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</si>
</sst>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0&quot;&quot;_);_(&quot;$&quot;* \(#,##0.00\)&quot;&quot;;_(&quot;$&quot;* &quot;-&quot;??&quot;&quot;_);_(@_)"/>
    <numFmt numFmtId="165" formatCode="_(&quot;$&quot;* #,##0&quot;&quot;_);_(&quot;$&quot;* \(#,##0\)&quot;&quot;;_(&quot;$&quot;* &quot;-&quot;&quot;&quot;_);_(@_)"/>
    <numFmt numFmtId="166" formatCode="&quot;Yes&quot;;&quot;Yes&quot;;&quot;No&quot;"/>
    <numFmt numFmtId="167" formatCode="&quot;True&quot;;&quot;True&quot;;&quot;False&quot;"/>
    <numFmt numFmtId="168" formatCode="&quot;On&quot;;&quot;On&quot;;&quot;Off&quot;"/>
    <numFmt numFmtId="169" formatCode="[$€-2]\ #,##0.00_);[Red]\([$€-2]\ #,##0.00\)"/>
    <numFmt numFmtId="170" formatCode="&quot;$&quot;#,##0.00"/>
    <numFmt numFmtId="171" formatCode="[$-409]dddd\,\ mmmm\ dd\,\ yyyy"/>
    <numFmt numFmtId="172" formatCode="mm/dd/yy;@"/>
  </numFmts>
  <fonts count="9">
    <font>
      <sz val="10"/>
      <name val="Arial"/>
      <family val="0"/>
    </font>
    <font>
      <u val="single"/>
      <sz val="10"/>
      <color indexed="12"/>
      <name val="Arial"/>
      <family val="0"/>
    </font>
    <font>
      <u val="single"/>
      <sz val="10"/>
      <color indexed="36"/>
      <name val="Arial"/>
      <family val="0"/>
    </font>
    <font>
      <sz val="8"/>
      <name val="Arial"/>
      <family val="0"/>
    </font>
    <font>
      <b/>
      <sz val="14"/>
      <name val="Arial"/>
      <family val="2"/>
    </font>
    <font>
      <sz val="14"/>
      <name val="Arial"/>
      <family val="2"/>
    </font>
    <font>
      <b/>
      <sz val="12"/>
      <name val="Arial"/>
      <family val="2"/>
    </font>
    <font>
      <sz val="12"/>
      <name val="Arial"/>
      <family val="2"/>
    </font>
    <font>
      <b/>
      <sz val="16"/>
      <name val="Arial"/>
      <family val="2"/>
    </font>
  </fonts>
  <fills count="5">
    <fill>
      <patternFill/>
    </fill>
    <fill>
      <patternFill patternType="gray125"/>
    </fill>
    <fill>
      <patternFill patternType="solid">
        <fgColor indexed="13"/>
        <bgColor indexed="64"/>
      </patternFill>
    </fill>
    <fill>
      <patternFill patternType="solid">
        <fgColor indexed="43"/>
        <bgColor indexed="64"/>
      </patternFill>
    </fill>
    <fill>
      <patternFill patternType="solid">
        <fgColor indexed="41"/>
        <bgColor indexed="64"/>
      </patternFill>
    </fill>
  </fills>
  <borders count="13">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style="thin"/>
      <bottom style="medium"/>
    </border>
    <border>
      <left>
        <color indexed="63"/>
      </left>
      <right>
        <color indexed="63"/>
      </right>
      <top>
        <color indexed="63"/>
      </top>
      <bottom style="medium"/>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s>
  <cellStyleXfs count="2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165"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245">
    <xf numFmtId="0" fontId="0" fillId="0" borderId="0" xfId="0" applyAlignment="1">
      <alignment/>
    </xf>
    <xf numFmtId="0" fontId="5" fillId="0" borderId="0" xfId="0" applyFont="1" applyAlignment="1">
      <alignment horizontal="center" vertical="center"/>
    </xf>
    <xf numFmtId="0" fontId="4" fillId="0" borderId="0" xfId="0" applyFont="1" applyAlignment="1">
      <alignment horizontal="center"/>
    </xf>
    <xf numFmtId="0" fontId="5" fillId="0" borderId="0" xfId="0" applyFont="1" applyAlignment="1">
      <alignment horizontal="center"/>
    </xf>
    <xf numFmtId="170" fontId="5" fillId="0" borderId="0" xfId="0" applyNumberFormat="1" applyFont="1" applyAlignment="1">
      <alignment horizontal="center"/>
    </xf>
    <xf numFmtId="0" fontId="5" fillId="0" borderId="0" xfId="0" applyFont="1" applyAlignment="1">
      <alignment horizontal="center" vertical="center" wrapText="1"/>
    </xf>
    <xf numFmtId="0" fontId="5" fillId="0" borderId="0" xfId="0" applyFont="1" applyFill="1" applyBorder="1" applyAlignment="1">
      <alignment/>
    </xf>
    <xf numFmtId="0" fontId="6" fillId="2" borderId="1" xfId="0" applyFont="1" applyFill="1" applyBorder="1" applyAlignment="1">
      <alignment horizontal="center" vertical="center" wrapText="1"/>
    </xf>
    <xf numFmtId="0" fontId="6" fillId="0" borderId="1" xfId="0" applyFont="1" applyBorder="1" applyAlignment="1">
      <alignment horizontal="center" vertical="center"/>
    </xf>
    <xf numFmtId="44" fontId="7" fillId="3" borderId="1" xfId="0" applyNumberFormat="1" applyFont="1" applyFill="1" applyBorder="1" applyAlignment="1">
      <alignment horizontal="center" vertical="center" wrapText="1"/>
    </xf>
    <xf numFmtId="0" fontId="7" fillId="3" borderId="1" xfId="0" applyFont="1" applyFill="1" applyBorder="1" applyAlignment="1">
      <alignment horizontal="center" vertical="center" wrapText="1"/>
    </xf>
    <xf numFmtId="49" fontId="7" fillId="4"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44" fontId="7" fillId="4" borderId="1" xfId="0" applyNumberFormat="1" applyFont="1" applyFill="1" applyBorder="1" applyAlignment="1">
      <alignment horizontal="center" vertical="center" wrapText="1"/>
    </xf>
    <xf numFmtId="49" fontId="7" fillId="3" borderId="1" xfId="0" applyFont="1" applyFill="1" applyBorder="1" applyAlignment="1">
      <alignment horizontal="center" vertical="center" wrapText="1"/>
    </xf>
    <xf numFmtId="44" fontId="6" fillId="3" borderId="0" xfId="0" applyNumberFormat="1" applyFont="1" applyFill="1" applyBorder="1" applyAlignment="1">
      <alignment horizontal="center" vertical="center" wrapText="1"/>
    </xf>
    <xf numFmtId="49" fontId="7" fillId="3" borderId="1" xfId="0" applyFont="1" applyBorder="1" applyAlignment="1">
      <alignment horizontal="center" vertical="center" wrapText="1"/>
    </xf>
    <xf numFmtId="44" fontId="7" fillId="3"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44" fontId="6" fillId="4" borderId="0" xfId="0" applyNumberFormat="1" applyFont="1" applyFill="1" applyBorder="1" applyAlignment="1">
      <alignment horizontal="center" vertical="center" wrapText="1"/>
    </xf>
    <xf numFmtId="44" fontId="7" fillId="4" borderId="2" xfId="0" applyNumberFormat="1" applyFont="1" applyFill="1" applyBorder="1" applyAlignment="1">
      <alignment horizontal="center" vertical="center" wrapText="1"/>
    </xf>
    <xf numFmtId="49" fontId="7" fillId="3" borderId="0" xfId="0" applyFont="1" applyFill="1" applyBorder="1" applyAlignment="1">
      <alignment horizontal="center" vertical="center" wrapText="1"/>
    </xf>
    <xf numFmtId="44" fontId="7" fillId="4" borderId="3" xfId="0" applyNumberFormat="1" applyFont="1" applyFill="1" applyBorder="1" applyAlignment="1">
      <alignment horizontal="center" vertical="center" wrapText="1"/>
    </xf>
    <xf numFmtId="0" fontId="6" fillId="2" borderId="1" xfId="0" applyFont="1" applyFill="1" applyBorder="1" applyAlignment="1">
      <alignment horizontal="center" vertical="center"/>
    </xf>
    <xf numFmtId="0" fontId="7" fillId="4" borderId="4" xfId="0" applyFont="1" applyFill="1" applyBorder="1" applyAlignment="1">
      <alignment horizontal="center" vertical="center" wrapText="1"/>
    </xf>
    <xf numFmtId="49" fontId="7" fillId="3" borderId="2" xfId="0" applyFont="1" applyFill="1" applyBorder="1" applyAlignment="1">
      <alignment horizontal="center" vertical="center" wrapText="1"/>
    </xf>
    <xf numFmtId="0" fontId="7" fillId="3" borderId="4" xfId="0" applyFont="1" applyFill="1" applyBorder="1" applyAlignment="1">
      <alignment horizontal="center" vertical="center" wrapText="1"/>
    </xf>
    <xf numFmtId="49" fontId="6" fillId="4" borderId="1" xfId="0" applyFont="1" applyFill="1" applyBorder="1" applyAlignment="1">
      <alignment horizontal="center" vertical="center" wrapText="1"/>
    </xf>
    <xf numFmtId="0" fontId="7" fillId="4" borderId="3" xfId="0" applyFont="1" applyFill="1" applyBorder="1" applyAlignment="1">
      <alignment horizontal="center" vertical="center" wrapText="1"/>
    </xf>
    <xf numFmtId="44" fontId="7" fillId="3" borderId="2" xfId="0" applyNumberFormat="1"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5" fillId="4" borderId="0" xfId="0" applyFont="1" applyFill="1" applyBorder="1" applyAlignment="1">
      <alignment/>
    </xf>
    <xf numFmtId="0" fontId="4" fillId="4" borderId="0" xfId="0" applyFont="1" applyFill="1" applyBorder="1" applyAlignment="1">
      <alignment/>
    </xf>
    <xf numFmtId="6" fontId="7" fillId="4" borderId="1" xfId="0" applyNumberFormat="1" applyFont="1" applyFill="1" applyBorder="1" applyAlignment="1">
      <alignment horizontal="center" vertical="center" wrapText="1"/>
    </xf>
    <xf numFmtId="0" fontId="7" fillId="4" borderId="0" xfId="0" applyFont="1" applyFill="1" applyAlignment="1">
      <alignment horizontal="center" vertical="center" wrapText="1"/>
    </xf>
    <xf numFmtId="49" fontId="7" fillId="4" borderId="3" xfId="0" applyFont="1" applyFill="1" applyBorder="1" applyAlignment="1">
      <alignment horizontal="center" vertical="center" wrapText="1"/>
    </xf>
    <xf numFmtId="0" fontId="5" fillId="2" borderId="0" xfId="0" applyFont="1" applyFill="1" applyBorder="1" applyAlignment="1">
      <alignment/>
    </xf>
    <xf numFmtId="49" fontId="6" fillId="3" borderId="4" xfId="0" applyFont="1" applyFill="1" applyBorder="1" applyAlignment="1">
      <alignment horizontal="center" vertical="center" wrapText="1"/>
    </xf>
    <xf numFmtId="44" fontId="7" fillId="3" borderId="5" xfId="0" applyNumberFormat="1" applyFont="1" applyFill="1" applyBorder="1" applyAlignment="1">
      <alignment horizontal="center" vertical="center" wrapText="1"/>
    </xf>
    <xf numFmtId="49" fontId="7" fillId="3" borderId="6" xfId="0" applyFont="1" applyFill="1" applyBorder="1" applyAlignment="1">
      <alignment vertical="center" wrapText="1"/>
    </xf>
    <xf numFmtId="44" fontId="6" fillId="3" borderId="0" xfId="0" applyNumberFormat="1" applyFont="1" applyFill="1" applyBorder="1" applyAlignment="1">
      <alignment horizontal="center" vertical="center" wrapText="1"/>
    </xf>
    <xf numFmtId="44" fontId="7" fillId="4" borderId="5" xfId="0" applyNumberFormat="1" applyFont="1" applyFill="1" applyBorder="1" applyAlignment="1">
      <alignment horizontal="center" vertical="center" wrapText="1"/>
    </xf>
    <xf numFmtId="0" fontId="5" fillId="3" borderId="4" xfId="0" applyFont="1" applyFill="1" applyBorder="1" applyAlignment="1">
      <alignment/>
    </xf>
    <xf numFmtId="44" fontId="5" fillId="0" borderId="0" xfId="0" applyNumberFormat="1" applyFont="1" applyAlignment="1">
      <alignment horizontal="center"/>
    </xf>
    <xf numFmtId="44" fontId="7" fillId="3" borderId="7" xfId="0" applyNumberFormat="1" applyFont="1" applyFill="1" applyBorder="1" applyAlignment="1">
      <alignment horizontal="center" vertical="center" wrapText="1"/>
    </xf>
    <xf numFmtId="44" fontId="6" fillId="3" borderId="1" xfId="0" applyNumberFormat="1" applyFont="1" applyFill="1" applyBorder="1" applyAlignment="1">
      <alignment horizontal="center" vertical="center" wrapText="1"/>
    </xf>
    <xf numFmtId="44" fontId="6" fillId="3" borderId="1" xfId="0" applyNumberFormat="1" applyFont="1" applyFill="1" applyBorder="1" applyAlignment="1">
      <alignment horizontal="center" vertical="center" wrapText="1"/>
    </xf>
    <xf numFmtId="6" fontId="6" fillId="3" borderId="1" xfId="0" applyNumberFormat="1" applyFont="1" applyFill="1" applyBorder="1" applyAlignment="1">
      <alignment horizontal="center" vertical="center" wrapText="1"/>
    </xf>
    <xf numFmtId="44" fontId="6" fillId="4" borderId="1" xfId="0" applyNumberFormat="1" applyFont="1" applyFill="1" applyBorder="1" applyAlignment="1">
      <alignment horizontal="center" vertical="center" wrapText="1"/>
    </xf>
    <xf numFmtId="6" fontId="6" fillId="4" borderId="1" xfId="0" applyNumberFormat="1" applyFont="1" applyFill="1" applyBorder="1" applyAlignment="1">
      <alignment horizontal="center" vertical="center" wrapText="1"/>
    </xf>
    <xf numFmtId="42" fontId="7" fillId="4" borderId="1" xfId="0" applyNumberFormat="1" applyFont="1" applyFill="1" applyBorder="1" applyAlignment="1">
      <alignment horizontal="center" vertical="center" wrapText="1"/>
    </xf>
    <xf numFmtId="0" fontId="7" fillId="0" borderId="0" xfId="0" applyFont="1" applyFill="1" applyBorder="1" applyAlignment="1">
      <alignment horizontal="center" vertical="center" wrapText="1"/>
    </xf>
    <xf numFmtId="44" fontId="6" fillId="0" borderId="0" xfId="0" applyNumberFormat="1" applyFont="1" applyFill="1" applyBorder="1" applyAlignment="1">
      <alignment horizontal="center" vertical="center" wrapText="1"/>
    </xf>
    <xf numFmtId="170" fontId="5" fillId="0" borderId="0" xfId="0" applyNumberFormat="1" applyFont="1" applyBorder="1" applyAlignment="1">
      <alignment horizontal="center"/>
    </xf>
    <xf numFmtId="0" fontId="5" fillId="0" borderId="0" xfId="0" applyFont="1" applyBorder="1" applyAlignment="1">
      <alignment horizontal="center" vertical="center"/>
    </xf>
    <xf numFmtId="0" fontId="5" fillId="0" borderId="0" xfId="0" applyFont="1" applyBorder="1" applyAlignment="1">
      <alignment horizontal="center" vertical="center" wrapText="1"/>
    </xf>
    <xf numFmtId="170" fontId="6" fillId="0" borderId="0" xfId="0" applyNumberFormat="1" applyFont="1" applyFill="1" applyBorder="1" applyAlignment="1">
      <alignment horizontal="center" vertical="center" wrapText="1"/>
    </xf>
    <xf numFmtId="44" fontId="6" fillId="0" borderId="0" xfId="0" applyNumberFormat="1" applyFont="1" applyFill="1" applyBorder="1" applyAlignment="1">
      <alignment horizontal="center" vertical="center" wrapText="1"/>
    </xf>
    <xf numFmtId="0" fontId="6" fillId="2" borderId="0" xfId="0" applyFont="1" applyFill="1" applyBorder="1" applyAlignment="1">
      <alignment horizontal="center" vertical="center" wrapText="1"/>
    </xf>
    <xf numFmtId="9" fontId="6" fillId="2" borderId="0" xfId="0" applyNumberFormat="1" applyFont="1" applyFill="1" applyBorder="1" applyAlignment="1">
      <alignment horizontal="center" vertical="center" wrapText="1"/>
    </xf>
    <xf numFmtId="9" fontId="6" fillId="2" borderId="0" xfId="0" applyNumberFormat="1" applyFont="1" applyFill="1" applyBorder="1" applyAlignment="1">
      <alignment horizontal="center" vertical="center" wrapText="1"/>
    </xf>
    <xf numFmtId="0" fontId="4" fillId="0" borderId="0" xfId="0" applyFont="1" applyFill="1" applyBorder="1" applyAlignment="1">
      <alignment/>
    </xf>
    <xf numFmtId="9" fontId="4" fillId="2" borderId="0" xfId="0" applyNumberFormat="1" applyFont="1" applyFill="1" applyBorder="1" applyAlignment="1">
      <alignment horizontal="center" vertical="center"/>
    </xf>
    <xf numFmtId="170" fontId="6" fillId="0" borderId="0" xfId="0" applyNumberFormat="1" applyFont="1" applyFill="1" applyBorder="1" applyAlignment="1">
      <alignment horizontal="center" vertical="center" wrapText="1"/>
    </xf>
    <xf numFmtId="9" fontId="7" fillId="3" borderId="1" xfId="0" applyNumberFormat="1" applyFont="1" applyBorder="1" applyAlignment="1">
      <alignment horizontal="center" vertical="center" wrapText="1"/>
    </xf>
    <xf numFmtId="9" fontId="7" fillId="4" borderId="2" xfId="0" applyNumberFormat="1" applyFont="1" applyFill="1" applyBorder="1" applyAlignment="1">
      <alignment horizontal="center" vertical="center" wrapText="1"/>
    </xf>
    <xf numFmtId="9" fontId="7" fillId="4" borderId="3" xfId="0" applyNumberFormat="1" applyFont="1" applyFill="1" applyBorder="1" applyAlignment="1">
      <alignment horizontal="center" vertical="center" wrapText="1"/>
    </xf>
    <xf numFmtId="9" fontId="7" fillId="4" borderId="1" xfId="0" applyNumberFormat="1" applyFont="1" applyFill="1" applyBorder="1" applyAlignment="1">
      <alignment horizontal="center" vertical="center" wrapText="1"/>
    </xf>
    <xf numFmtId="0" fontId="5" fillId="4" borderId="1" xfId="0" applyFont="1" applyFill="1" applyBorder="1" applyAlignment="1">
      <alignment/>
    </xf>
    <xf numFmtId="9" fontId="7" fillId="3" borderId="1" xfId="0" applyNumberFormat="1" applyFont="1" applyFill="1" applyBorder="1" applyAlignment="1">
      <alignment horizontal="center" vertical="center" wrapText="1"/>
    </xf>
    <xf numFmtId="9" fontId="7" fillId="3" borderId="7" xfId="0" applyNumberFormat="1" applyFont="1" applyFill="1" applyBorder="1" applyAlignment="1">
      <alignment horizontal="center" vertical="center" wrapText="1"/>
    </xf>
    <xf numFmtId="42" fontId="6" fillId="2" borderId="1" xfId="0" applyNumberFormat="1" applyFont="1" applyFill="1" applyBorder="1" applyAlignment="1">
      <alignment horizontal="center" vertical="center" wrapText="1"/>
    </xf>
    <xf numFmtId="42" fontId="7" fillId="4" borderId="2" xfId="0" applyNumberFormat="1" applyFont="1" applyFill="1" applyBorder="1" applyAlignment="1">
      <alignment horizontal="center" vertical="center" wrapText="1"/>
    </xf>
    <xf numFmtId="42" fontId="7" fillId="4" borderId="3" xfId="0" applyNumberFormat="1" applyFont="1" applyFill="1" applyBorder="1" applyAlignment="1">
      <alignment horizontal="center" vertical="center" wrapText="1"/>
    </xf>
    <xf numFmtId="42" fontId="6" fillId="4" borderId="1" xfId="0" applyNumberFormat="1" applyFont="1" applyFill="1" applyBorder="1" applyAlignment="1">
      <alignment horizontal="center" vertical="center" wrapText="1"/>
    </xf>
    <xf numFmtId="42" fontId="6" fillId="3" borderId="2" xfId="0" applyNumberFormat="1" applyFont="1" applyFill="1" applyBorder="1" applyAlignment="1">
      <alignment horizontal="center" vertical="justify" wrapText="1"/>
    </xf>
    <xf numFmtId="42" fontId="6" fillId="3" borderId="5" xfId="0" applyNumberFormat="1" applyFont="1" applyFill="1" applyBorder="1" applyAlignment="1">
      <alignment horizontal="center" vertical="justify" wrapText="1"/>
    </xf>
    <xf numFmtId="42" fontId="6" fillId="4" borderId="5" xfId="0" applyNumberFormat="1" applyFont="1" applyFill="1" applyBorder="1" applyAlignment="1">
      <alignment horizontal="center" vertical="justify" wrapText="1"/>
    </xf>
    <xf numFmtId="42" fontId="6" fillId="4" borderId="3" xfId="0" applyNumberFormat="1" applyFont="1" applyFill="1" applyBorder="1" applyAlignment="1">
      <alignment horizontal="center" vertical="justify" wrapText="1"/>
    </xf>
    <xf numFmtId="42" fontId="6" fillId="2" borderId="0" xfId="0" applyNumberFormat="1" applyFont="1" applyFill="1" applyBorder="1" applyAlignment="1">
      <alignment horizontal="center" vertical="center" wrapText="1"/>
    </xf>
    <xf numFmtId="42" fontId="6" fillId="2" borderId="0" xfId="0" applyNumberFormat="1" applyFont="1" applyFill="1" applyBorder="1" applyAlignment="1">
      <alignment horizontal="center" vertical="center" wrapText="1"/>
    </xf>
    <xf numFmtId="42" fontId="5" fillId="0" borderId="0" xfId="0" applyNumberFormat="1" applyFont="1" applyAlignment="1">
      <alignment horizontal="center"/>
    </xf>
    <xf numFmtId="42" fontId="7" fillId="3" borderId="1" xfId="0" applyNumberFormat="1" applyFont="1" applyBorder="1" applyAlignment="1">
      <alignment horizontal="center" vertical="center" wrapText="1"/>
    </xf>
    <xf numFmtId="42" fontId="7" fillId="3" borderId="1" xfId="0" applyNumberFormat="1" applyFont="1" applyFill="1" applyBorder="1" applyAlignment="1">
      <alignment horizontal="center" vertical="center" wrapText="1"/>
    </xf>
    <xf numFmtId="42" fontId="7" fillId="3" borderId="2" xfId="0" applyNumberFormat="1" applyFont="1" applyFill="1" applyBorder="1" applyAlignment="1">
      <alignment horizontal="center" vertical="center" wrapText="1"/>
    </xf>
    <xf numFmtId="42" fontId="6" fillId="3" borderId="7" xfId="0" applyNumberFormat="1" applyFont="1" applyFill="1" applyBorder="1" applyAlignment="1">
      <alignment horizontal="center" vertical="center" wrapText="1"/>
    </xf>
    <xf numFmtId="42" fontId="6" fillId="3" borderId="1" xfId="0" applyNumberFormat="1" applyFont="1" applyFill="1" applyBorder="1" applyAlignment="1">
      <alignment horizontal="center" vertical="center" wrapText="1"/>
    </xf>
    <xf numFmtId="42" fontId="7" fillId="4" borderId="5" xfId="0" applyNumberFormat="1" applyFont="1" applyFill="1" applyBorder="1" applyAlignment="1">
      <alignment horizontal="center" vertical="center" wrapText="1"/>
    </xf>
    <xf numFmtId="42" fontId="6" fillId="4" borderId="0" xfId="0" applyNumberFormat="1" applyFont="1" applyFill="1" applyBorder="1" applyAlignment="1">
      <alignment horizontal="center" vertical="center" wrapText="1"/>
    </xf>
    <xf numFmtId="0" fontId="7" fillId="4" borderId="1" xfId="0" applyNumberFormat="1" applyFont="1" applyFill="1" applyBorder="1" applyAlignment="1">
      <alignment horizontal="center" vertical="center" wrapText="1"/>
    </xf>
    <xf numFmtId="42" fontId="6" fillId="4" borderId="1" xfId="0" applyNumberFormat="1" applyFont="1" applyFill="1" applyBorder="1" applyAlignment="1">
      <alignment horizontal="center" vertical="center" wrapText="1"/>
    </xf>
    <xf numFmtId="42" fontId="7" fillId="3" borderId="2" xfId="0" applyNumberFormat="1" applyFont="1" applyFill="1" applyBorder="1" applyAlignment="1">
      <alignment horizontal="center" vertical="center" wrapText="1"/>
    </xf>
    <xf numFmtId="42" fontId="7" fillId="3" borderId="5" xfId="0" applyNumberFormat="1" applyFont="1" applyFill="1" applyBorder="1" applyAlignment="1">
      <alignment horizontal="center" vertical="center" wrapText="1"/>
    </xf>
    <xf numFmtId="42" fontId="6" fillId="3" borderId="7" xfId="0" applyNumberFormat="1" applyFont="1" applyFill="1" applyBorder="1" applyAlignment="1">
      <alignment horizontal="center" vertical="center" wrapText="1"/>
    </xf>
    <xf numFmtId="42" fontId="6" fillId="3" borderId="1" xfId="0" applyNumberFormat="1" applyFont="1" applyFill="1" applyBorder="1" applyAlignment="1">
      <alignment horizontal="center" vertical="center" wrapText="1"/>
    </xf>
    <xf numFmtId="42" fontId="6" fillId="2" borderId="8" xfId="0" applyNumberFormat="1" applyFont="1" applyFill="1" applyBorder="1" applyAlignment="1">
      <alignment horizontal="center" vertical="center" wrapText="1"/>
    </xf>
    <xf numFmtId="42" fontId="6" fillId="2" borderId="0" xfId="0" applyNumberFormat="1" applyFont="1" applyFill="1" applyBorder="1" applyAlignment="1">
      <alignment horizontal="center" vertical="center"/>
    </xf>
    <xf numFmtId="42" fontId="6" fillId="2" borderId="9" xfId="0" applyNumberFormat="1" applyFont="1" applyFill="1" applyBorder="1" applyAlignment="1">
      <alignment horizontal="center" vertical="center" wrapText="1"/>
    </xf>
    <xf numFmtId="42" fontId="5" fillId="4" borderId="1" xfId="0" applyNumberFormat="1" applyFont="1" applyFill="1" applyBorder="1" applyAlignment="1">
      <alignment/>
    </xf>
    <xf numFmtId="42" fontId="6" fillId="0" borderId="0" xfId="0" applyNumberFormat="1" applyFont="1" applyFill="1" applyBorder="1" applyAlignment="1">
      <alignment horizontal="center" vertical="center" wrapText="1"/>
    </xf>
    <xf numFmtId="42" fontId="5" fillId="0" borderId="0" xfId="0" applyNumberFormat="1" applyFont="1" applyBorder="1" applyAlignment="1">
      <alignment horizontal="center"/>
    </xf>
    <xf numFmtId="42" fontId="6" fillId="0" borderId="0" xfId="0" applyNumberFormat="1" applyFont="1" applyFill="1" applyBorder="1" applyAlignment="1">
      <alignment horizontal="center" vertical="center" wrapText="1"/>
    </xf>
    <xf numFmtId="42" fontId="4" fillId="2" borderId="8" xfId="0" applyNumberFormat="1" applyFont="1" applyFill="1" applyBorder="1" applyAlignment="1">
      <alignment horizontal="left"/>
    </xf>
    <xf numFmtId="42" fontId="4" fillId="2" borderId="8" xfId="0" applyNumberFormat="1" applyFont="1" applyFill="1" applyBorder="1" applyAlignment="1">
      <alignment horizontal="center" vertical="center" wrapText="1"/>
    </xf>
    <xf numFmtId="42" fontId="6" fillId="2" borderId="0" xfId="0" applyNumberFormat="1" applyFont="1" applyFill="1" applyBorder="1" applyAlignment="1">
      <alignment horizontal="left" vertical="center" wrapText="1"/>
    </xf>
    <xf numFmtId="172" fontId="6" fillId="2" borderId="0" xfId="0" applyNumberFormat="1" applyFont="1" applyFill="1" applyBorder="1" applyAlignment="1">
      <alignment horizontal="center" vertical="center" wrapText="1"/>
    </xf>
    <xf numFmtId="0" fontId="7" fillId="3" borderId="2" xfId="0" applyFont="1" applyFill="1" applyBorder="1" applyAlignment="1">
      <alignment horizontal="center" vertical="center" wrapText="1"/>
    </xf>
    <xf numFmtId="9" fontId="7" fillId="3" borderId="2" xfId="0" applyNumberFormat="1" applyFont="1" applyFill="1" applyBorder="1" applyAlignment="1">
      <alignment horizontal="center" vertical="center" wrapText="1"/>
    </xf>
    <xf numFmtId="49" fontId="7" fillId="3" borderId="3" xfId="0" applyFont="1" applyFill="1" applyBorder="1" applyAlignment="1">
      <alignment horizontal="center" vertical="center" wrapText="1"/>
    </xf>
    <xf numFmtId="42" fontId="7" fillId="3" borderId="3" xfId="0" applyNumberFormat="1" applyFont="1" applyFill="1" applyBorder="1" applyAlignment="1">
      <alignment horizontal="center" vertical="center" wrapText="1"/>
    </xf>
    <xf numFmtId="9" fontId="7" fillId="3" borderId="3" xfId="0" applyNumberFormat="1" applyFont="1" applyFill="1" applyBorder="1" applyAlignment="1">
      <alignment horizontal="center" vertical="center" wrapText="1"/>
    </xf>
    <xf numFmtId="44" fontId="7" fillId="3" borderId="3" xfId="0" applyNumberFormat="1" applyFont="1" applyFill="1" applyBorder="1" applyAlignment="1">
      <alignment horizontal="center" vertical="center" wrapText="1"/>
    </xf>
    <xf numFmtId="6" fontId="7" fillId="3" borderId="1" xfId="0" applyNumberFormat="1" applyFont="1" applyFill="1" applyBorder="1" applyAlignment="1">
      <alignment horizontal="center" vertical="center" wrapText="1"/>
    </xf>
    <xf numFmtId="0" fontId="5" fillId="3" borderId="0" xfId="0" applyFont="1" applyFill="1" applyBorder="1" applyAlignment="1">
      <alignment/>
    </xf>
    <xf numFmtId="6" fontId="7" fillId="3" borderId="3" xfId="0" applyNumberFormat="1" applyFont="1" applyFill="1" applyBorder="1" applyAlignment="1">
      <alignment horizontal="center" vertical="center" wrapText="1"/>
    </xf>
    <xf numFmtId="0" fontId="7" fillId="3" borderId="0" xfId="0" applyFont="1" applyFill="1" applyBorder="1" applyAlignment="1">
      <alignment horizontal="center" vertical="center" wrapText="1"/>
    </xf>
    <xf numFmtId="49" fontId="7" fillId="4" borderId="3" xfId="0" applyFont="1" applyFill="1" applyBorder="1" applyAlignment="1">
      <alignment horizontal="center" vertical="center" wrapText="1"/>
    </xf>
    <xf numFmtId="0" fontId="6" fillId="3" borderId="1" xfId="0" applyFont="1" applyFill="1" applyBorder="1" applyAlignment="1">
      <alignment horizontal="center" vertical="justify"/>
    </xf>
    <xf numFmtId="42" fontId="7" fillId="4" borderId="5" xfId="0" applyNumberFormat="1" applyFont="1" applyFill="1" applyBorder="1" applyAlignment="1">
      <alignment horizontal="center" vertical="center" wrapText="1"/>
    </xf>
    <xf numFmtId="42" fontId="7" fillId="4" borderId="3" xfId="0" applyNumberFormat="1" applyFont="1" applyFill="1" applyBorder="1" applyAlignment="1">
      <alignment horizontal="center" vertical="center" wrapText="1"/>
    </xf>
    <xf numFmtId="0" fontId="6" fillId="2" borderId="1" xfId="0" applyFont="1" applyFill="1" applyBorder="1" applyAlignment="1">
      <alignment horizontal="center" vertical="center"/>
    </xf>
    <xf numFmtId="42" fontId="7" fillId="3" borderId="2" xfId="0" applyNumberFormat="1" applyFont="1" applyFill="1" applyBorder="1" applyAlignment="1">
      <alignment horizontal="center" vertical="center" wrapText="1"/>
    </xf>
    <xf numFmtId="42" fontId="7" fillId="3" borderId="5" xfId="0" applyNumberFormat="1" applyFont="1" applyFill="1" applyBorder="1" applyAlignment="1">
      <alignment horizontal="center" vertical="center" wrapText="1"/>
    </xf>
    <xf numFmtId="0" fontId="6" fillId="2" borderId="1" xfId="0" applyNumberFormat="1" applyFont="1" applyFill="1" applyBorder="1" applyAlignment="1">
      <alignment horizontal="center" vertical="center" wrapText="1"/>
    </xf>
    <xf numFmtId="0" fontId="7" fillId="3" borderId="1" xfId="0" applyNumberFormat="1" applyFont="1" applyBorder="1" applyAlignment="1">
      <alignment horizontal="center" vertical="center" wrapText="1"/>
    </xf>
    <xf numFmtId="0" fontId="7" fillId="3" borderId="1" xfId="0" applyNumberFormat="1" applyFont="1" applyFill="1" applyBorder="1" applyAlignment="1">
      <alignment horizontal="center" vertical="center" wrapText="1"/>
    </xf>
    <xf numFmtId="0" fontId="7" fillId="4" borderId="3" xfId="0" applyNumberFormat="1" applyFont="1" applyFill="1" applyBorder="1" applyAlignment="1">
      <alignment horizontal="center" vertical="center" wrapText="1"/>
    </xf>
    <xf numFmtId="0" fontId="7" fillId="3" borderId="6" xfId="0" applyNumberFormat="1" applyFont="1" applyFill="1" applyBorder="1" applyAlignment="1">
      <alignment vertical="center" wrapText="1"/>
    </xf>
    <xf numFmtId="0" fontId="7" fillId="4" borderId="1" xfId="0" applyNumberFormat="1" applyFont="1" applyFill="1" applyBorder="1" applyAlignment="1">
      <alignment horizontal="center" vertical="center" wrapText="1"/>
    </xf>
    <xf numFmtId="0" fontId="7" fillId="0" borderId="0" xfId="0" applyNumberFormat="1" applyFont="1" applyFill="1" applyBorder="1" applyAlignment="1">
      <alignment horizontal="center" vertical="center" wrapText="1"/>
    </xf>
    <xf numFmtId="0" fontId="5" fillId="0" borderId="0" xfId="0" applyNumberFormat="1" applyFont="1" applyAlignment="1">
      <alignment horizontal="center" vertical="center" wrapText="1"/>
    </xf>
    <xf numFmtId="42" fontId="6" fillId="3" borderId="3" xfId="0" applyNumberFormat="1" applyFont="1" applyFill="1" applyBorder="1" applyAlignment="1">
      <alignment horizontal="center" vertical="center" wrapText="1"/>
    </xf>
    <xf numFmtId="44" fontId="6" fillId="3" borderId="3" xfId="0" applyNumberFormat="1" applyFont="1" applyFill="1" applyBorder="1" applyAlignment="1">
      <alignment horizontal="center" vertical="center" wrapText="1"/>
    </xf>
    <xf numFmtId="49" fontId="7" fillId="4" borderId="2" xfId="0" applyFont="1" applyFill="1" applyBorder="1" applyAlignment="1">
      <alignment horizontal="center" vertical="center" wrapText="1"/>
    </xf>
    <xf numFmtId="44" fontId="7" fillId="4" borderId="2" xfId="0" applyNumberFormat="1" applyFont="1" applyFill="1" applyBorder="1" applyAlignment="1">
      <alignment horizontal="center" vertical="center" wrapText="1"/>
    </xf>
    <xf numFmtId="44" fontId="7" fillId="4" borderId="3" xfId="0" applyNumberFormat="1" applyFont="1" applyFill="1" applyBorder="1" applyAlignment="1">
      <alignment horizontal="center" vertical="center" wrapText="1"/>
    </xf>
    <xf numFmtId="0" fontId="7" fillId="3" borderId="1" xfId="0" applyFont="1" applyFill="1" applyBorder="1" applyAlignment="1">
      <alignment horizontal="center" vertical="center" wrapText="1"/>
    </xf>
    <xf numFmtId="49" fontId="6" fillId="4" borderId="0" xfId="0" applyFont="1" applyFill="1" applyBorder="1" applyAlignment="1">
      <alignment horizontal="center" vertical="center" wrapText="1"/>
    </xf>
    <xf numFmtId="49" fontId="7" fillId="3" borderId="10" xfId="0" applyFont="1" applyFill="1" applyBorder="1" applyAlignment="1">
      <alignment horizontal="center" vertical="center" wrapText="1"/>
    </xf>
    <xf numFmtId="49" fontId="7" fillId="3" borderId="0" xfId="0" applyFont="1" applyFill="1" applyBorder="1" applyAlignment="1">
      <alignment horizontal="center" vertical="center" wrapText="1"/>
    </xf>
    <xf numFmtId="0" fontId="7" fillId="4" borderId="4" xfId="0" applyFont="1" applyFill="1" applyBorder="1" applyAlignment="1">
      <alignment horizontal="center" vertical="center" wrapText="1"/>
    </xf>
    <xf numFmtId="0" fontId="6" fillId="3" borderId="2" xfId="0" applyFont="1" applyFill="1" applyBorder="1" applyAlignment="1">
      <alignment horizontal="center" vertical="justify"/>
    </xf>
    <xf numFmtId="0" fontId="6" fillId="3" borderId="5" xfId="0" applyFont="1" applyFill="1" applyBorder="1" applyAlignment="1">
      <alignment horizontal="center" vertical="justify"/>
    </xf>
    <xf numFmtId="0" fontId="6" fillId="4" borderId="0" xfId="0" applyFont="1" applyFill="1" applyBorder="1" applyAlignment="1">
      <alignment horizontal="center" vertical="center" wrapText="1"/>
    </xf>
    <xf numFmtId="9" fontId="6" fillId="3" borderId="3" xfId="0" applyNumberFormat="1" applyFont="1" applyFill="1" applyBorder="1" applyAlignment="1">
      <alignment horizontal="center" vertical="center" wrapText="1"/>
    </xf>
    <xf numFmtId="0" fontId="7" fillId="3" borderId="1" xfId="0" applyNumberFormat="1" applyFont="1" applyFill="1" applyBorder="1" applyAlignment="1">
      <alignment horizontal="center" vertical="center" wrapText="1"/>
    </xf>
    <xf numFmtId="44" fontId="7" fillId="3" borderId="2" xfId="0" applyNumberFormat="1" applyFont="1" applyFill="1" applyBorder="1" applyAlignment="1">
      <alignment horizontal="center" vertical="center" wrapText="1"/>
    </xf>
    <xf numFmtId="0" fontId="7" fillId="3" borderId="2" xfId="0" applyNumberFormat="1" applyFont="1" applyFill="1" applyBorder="1" applyAlignment="1">
      <alignment horizontal="center" vertical="center" wrapText="1"/>
    </xf>
    <xf numFmtId="9" fontId="6" fillId="3" borderId="1" xfId="0" applyNumberFormat="1" applyFont="1" applyFill="1" applyBorder="1" applyAlignment="1">
      <alignment horizontal="center" vertical="center" wrapText="1"/>
    </xf>
    <xf numFmtId="9" fontId="7" fillId="4" borderId="5" xfId="0" applyNumberFormat="1" applyFont="1" applyFill="1" applyBorder="1" applyAlignment="1">
      <alignment horizontal="center" vertical="center" wrapText="1"/>
    </xf>
    <xf numFmtId="9" fontId="6" fillId="4" borderId="1" xfId="0" applyNumberFormat="1" applyFont="1" applyFill="1" applyBorder="1" applyAlignment="1">
      <alignment horizontal="center" vertical="center" wrapText="1"/>
    </xf>
    <xf numFmtId="42" fontId="7" fillId="4" borderId="1" xfId="0" applyNumberFormat="1" applyFont="1" applyFill="1" applyBorder="1" applyAlignment="1">
      <alignment horizontal="center" vertical="center" wrapText="1"/>
    </xf>
    <xf numFmtId="42" fontId="7" fillId="4" borderId="2" xfId="0" applyNumberFormat="1" applyFont="1" applyFill="1" applyBorder="1" applyAlignment="1">
      <alignment horizontal="center" vertical="center" wrapText="1"/>
    </xf>
    <xf numFmtId="44" fontId="7" fillId="4" borderId="1" xfId="0" applyNumberFormat="1" applyFont="1" applyFill="1" applyBorder="1" applyAlignment="1">
      <alignment horizontal="center" vertical="center" wrapText="1"/>
    </xf>
    <xf numFmtId="0" fontId="6" fillId="4" borderId="3" xfId="0" applyFont="1" applyFill="1" applyBorder="1" applyAlignment="1">
      <alignment horizontal="center" vertical="justify"/>
    </xf>
    <xf numFmtId="0" fontId="6" fillId="4" borderId="1" xfId="0" applyFont="1" applyFill="1" applyBorder="1" applyAlignment="1">
      <alignment horizontal="center" vertical="justify"/>
    </xf>
    <xf numFmtId="0" fontId="6" fillId="4" borderId="2" xfId="0" applyFont="1" applyFill="1" applyBorder="1" applyAlignment="1">
      <alignment horizontal="center" vertical="justify"/>
    </xf>
    <xf numFmtId="0" fontId="7" fillId="4" borderId="1" xfId="0" applyNumberFormat="1" applyFont="1" applyFill="1" applyBorder="1" applyAlignment="1">
      <alignment horizontal="center" vertical="center" wrapText="1"/>
    </xf>
    <xf numFmtId="49" fontId="7" fillId="4" borderId="1" xfId="0" applyFont="1" applyFill="1" applyBorder="1" applyAlignment="1">
      <alignment horizontal="center" vertical="center" wrapText="1"/>
    </xf>
    <xf numFmtId="0" fontId="7" fillId="4" borderId="2" xfId="0" applyNumberFormat="1" applyFont="1" applyFill="1" applyBorder="1" applyAlignment="1">
      <alignment horizontal="center" vertical="center" wrapText="1"/>
    </xf>
    <xf numFmtId="0" fontId="7" fillId="4" borderId="3" xfId="0" applyNumberFormat="1" applyFont="1" applyFill="1" applyBorder="1" applyAlignment="1">
      <alignment horizontal="center" vertical="center" wrapText="1"/>
    </xf>
    <xf numFmtId="9" fontId="7" fillId="3" borderId="5" xfId="0" applyNumberFormat="1" applyFont="1" applyFill="1" applyBorder="1" applyAlignment="1">
      <alignment horizontal="center" vertical="center" wrapText="1"/>
    </xf>
    <xf numFmtId="9" fontId="6" fillId="3" borderId="1" xfId="0" applyNumberFormat="1" applyFont="1" applyFill="1" applyBorder="1" applyAlignment="1">
      <alignment horizontal="center" vertical="center" wrapText="1"/>
    </xf>
    <xf numFmtId="9" fontId="5" fillId="0" borderId="0" xfId="0" applyNumberFormat="1" applyFont="1" applyAlignment="1">
      <alignment horizontal="center"/>
    </xf>
    <xf numFmtId="9" fontId="4" fillId="2" borderId="8" xfId="0" applyNumberFormat="1" applyFont="1" applyFill="1" applyBorder="1" applyAlignment="1">
      <alignment horizontal="center" vertical="center" wrapText="1"/>
    </xf>
    <xf numFmtId="9" fontId="6" fillId="0" borderId="0" xfId="0" applyNumberFormat="1" applyFont="1" applyFill="1" applyBorder="1" applyAlignment="1">
      <alignment horizontal="center" vertical="center" wrapText="1"/>
    </xf>
    <xf numFmtId="9" fontId="6" fillId="2" borderId="9" xfId="0" applyNumberFormat="1" applyFont="1" applyFill="1" applyBorder="1" applyAlignment="1">
      <alignment horizontal="center" vertical="center" wrapText="1"/>
    </xf>
    <xf numFmtId="42" fontId="7" fillId="3" borderId="1" xfId="0" applyNumberFormat="1" applyFont="1" applyFill="1" applyBorder="1" applyAlignment="1">
      <alignment horizontal="center"/>
    </xf>
    <xf numFmtId="44" fontId="7" fillId="3" borderId="1" xfId="0" applyNumberFormat="1" applyFont="1" applyFill="1" applyBorder="1" applyAlignment="1">
      <alignment horizontal="center"/>
    </xf>
    <xf numFmtId="170" fontId="7" fillId="3" borderId="1" xfId="0" applyNumberFormat="1" applyFont="1" applyFill="1" applyBorder="1" applyAlignment="1">
      <alignment horizontal="center" vertical="center" wrapText="1"/>
    </xf>
    <xf numFmtId="0" fontId="7" fillId="3" borderId="1" xfId="0" applyFont="1" applyFill="1" applyBorder="1" applyAlignment="1">
      <alignment horizontal="center" vertical="center"/>
    </xf>
    <xf numFmtId="42" fontId="7" fillId="3" borderId="1" xfId="0" applyNumberFormat="1" applyFont="1" applyFill="1" applyBorder="1" applyAlignment="1">
      <alignment horizontal="center" vertical="center" wrapText="1"/>
    </xf>
    <xf numFmtId="6" fontId="6" fillId="3" borderId="11" xfId="0" applyNumberFormat="1" applyFont="1" applyFill="1" applyBorder="1" applyAlignment="1">
      <alignment horizontal="center" vertical="center" wrapText="1"/>
    </xf>
    <xf numFmtId="10" fontId="7" fillId="3" borderId="1" xfId="0" applyNumberFormat="1" applyFont="1" applyBorder="1" applyAlignment="1">
      <alignment horizontal="center" vertical="center" wrapText="1"/>
    </xf>
    <xf numFmtId="10" fontId="7" fillId="3" borderId="1" xfId="0" applyNumberFormat="1" applyFont="1" applyFill="1" applyBorder="1" applyAlignment="1">
      <alignment horizontal="center" vertical="center" wrapText="1"/>
    </xf>
    <xf numFmtId="10" fontId="6" fillId="3" borderId="1" xfId="0" applyNumberFormat="1" applyFont="1" applyFill="1" applyBorder="1" applyAlignment="1">
      <alignment horizontal="center" vertical="center" wrapText="1"/>
    </xf>
    <xf numFmtId="10" fontId="7" fillId="4" borderId="2" xfId="0" applyNumberFormat="1" applyFont="1" applyFill="1" applyBorder="1" applyAlignment="1">
      <alignment horizontal="center" vertical="center" wrapText="1"/>
    </xf>
    <xf numFmtId="10" fontId="7" fillId="4" borderId="3" xfId="0" applyNumberFormat="1" applyFont="1" applyFill="1" applyBorder="1" applyAlignment="1">
      <alignment horizontal="center" vertical="center" wrapText="1"/>
    </xf>
    <xf numFmtId="10" fontId="7" fillId="4" borderId="1" xfId="0" applyNumberFormat="1" applyFont="1" applyFill="1" applyBorder="1" applyAlignment="1">
      <alignment horizontal="center" vertical="center" wrapText="1"/>
    </xf>
    <xf numFmtId="10" fontId="6" fillId="4" borderId="1" xfId="0" applyNumberFormat="1" applyFont="1" applyFill="1" applyBorder="1" applyAlignment="1">
      <alignment horizontal="center" vertical="center" wrapText="1"/>
    </xf>
    <xf numFmtId="10" fontId="6" fillId="3" borderId="1" xfId="0" applyNumberFormat="1" applyFont="1" applyFill="1" applyBorder="1" applyAlignment="1">
      <alignment horizontal="center" vertical="center" wrapText="1"/>
    </xf>
    <xf numFmtId="10" fontId="7" fillId="4" borderId="5" xfId="0" applyNumberFormat="1" applyFont="1" applyFill="1" applyBorder="1" applyAlignment="1">
      <alignment horizontal="center" vertical="center" wrapText="1"/>
    </xf>
    <xf numFmtId="10" fontId="7" fillId="3" borderId="3" xfId="0" applyNumberFormat="1" applyFont="1" applyFill="1" applyBorder="1" applyAlignment="1">
      <alignment horizontal="center" vertical="center" wrapText="1"/>
    </xf>
    <xf numFmtId="10" fontId="7" fillId="3" borderId="1" xfId="0" applyNumberFormat="1" applyFont="1" applyFill="1" applyBorder="1" applyAlignment="1">
      <alignment horizontal="center" vertical="center" wrapText="1"/>
    </xf>
    <xf numFmtId="10" fontId="6" fillId="0" borderId="0" xfId="0" applyNumberFormat="1" applyFont="1" applyFill="1" applyBorder="1" applyAlignment="1">
      <alignment horizontal="center" vertical="center" wrapText="1"/>
    </xf>
    <xf numFmtId="10" fontId="5" fillId="0" borderId="0" xfId="0" applyNumberFormat="1" applyFont="1" applyAlignment="1">
      <alignment horizontal="center"/>
    </xf>
    <xf numFmtId="170" fontId="6" fillId="3" borderId="1" xfId="0" applyNumberFormat="1" applyFont="1" applyFill="1" applyBorder="1" applyAlignment="1">
      <alignment horizontal="center" vertical="center" wrapText="1"/>
    </xf>
    <xf numFmtId="42" fontId="6" fillId="3" borderId="1" xfId="0" applyNumberFormat="1" applyFont="1" applyFill="1" applyBorder="1" applyAlignment="1">
      <alignment horizontal="center" vertical="center"/>
    </xf>
    <xf numFmtId="0" fontId="7" fillId="4" borderId="0" xfId="0" applyNumberFormat="1" applyFont="1" applyFill="1" applyBorder="1" applyAlignment="1">
      <alignment horizontal="center" vertical="center" wrapText="1"/>
    </xf>
    <xf numFmtId="0" fontId="7" fillId="4" borderId="2"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7" fillId="4" borderId="0" xfId="0" applyFont="1" applyFill="1" applyBorder="1" applyAlignment="1">
      <alignment horizontal="center" vertical="center" wrapText="1"/>
    </xf>
    <xf numFmtId="10" fontId="4" fillId="0" borderId="0" xfId="0" applyNumberFormat="1" applyFont="1" applyFill="1" applyBorder="1" applyAlignment="1">
      <alignment horizontal="center" vertical="center"/>
    </xf>
    <xf numFmtId="10" fontId="6" fillId="0" borderId="0" xfId="0" applyNumberFormat="1" applyFont="1" applyFill="1" applyBorder="1" applyAlignment="1">
      <alignment horizontal="center" vertical="center" wrapText="1"/>
    </xf>
    <xf numFmtId="10" fontId="5" fillId="0" borderId="0" xfId="0" applyNumberFormat="1" applyFont="1" applyFill="1" applyAlignment="1">
      <alignment horizontal="center"/>
    </xf>
    <xf numFmtId="42" fontId="4" fillId="0" borderId="0" xfId="0" applyNumberFormat="1" applyFont="1" applyAlignment="1">
      <alignment horizontal="center" vertical="center"/>
    </xf>
    <xf numFmtId="9" fontId="4" fillId="0" borderId="0" xfId="0" applyNumberFormat="1" applyFont="1" applyAlignment="1">
      <alignment horizontal="center" vertical="center"/>
    </xf>
    <xf numFmtId="42" fontId="6" fillId="3" borderId="6" xfId="0" applyNumberFormat="1" applyFont="1" applyFill="1" applyBorder="1" applyAlignment="1">
      <alignment horizontal="center" vertical="center"/>
    </xf>
    <xf numFmtId="170" fontId="4" fillId="0" borderId="0" xfId="0" applyNumberFormat="1" applyFont="1" applyAlignment="1">
      <alignment horizontal="center" vertical="center" wrapText="1"/>
    </xf>
    <xf numFmtId="49" fontId="6" fillId="3" borderId="2" xfId="0" applyFont="1" applyFill="1" applyBorder="1" applyAlignment="1">
      <alignment horizontal="center" vertical="justify" wrapText="1"/>
    </xf>
    <xf numFmtId="49" fontId="6" fillId="3" borderId="5" xfId="0" applyFont="1" applyFill="1" applyBorder="1" applyAlignment="1">
      <alignment horizontal="center" vertical="justify" wrapText="1"/>
    </xf>
    <xf numFmtId="49" fontId="6" fillId="3" borderId="3" xfId="0" applyFont="1" applyFill="1" applyBorder="1" applyAlignment="1">
      <alignment horizontal="center" vertical="justify" wrapText="1"/>
    </xf>
    <xf numFmtId="170" fontId="4" fillId="0" borderId="0" xfId="0" applyNumberFormat="1" applyFont="1" applyFill="1" applyBorder="1" applyAlignment="1">
      <alignment horizontal="center" vertical="center" wrapText="1"/>
    </xf>
    <xf numFmtId="0" fontId="0" fillId="0" borderId="0" xfId="0" applyAlignment="1">
      <alignment/>
    </xf>
    <xf numFmtId="0" fontId="6" fillId="0" borderId="5" xfId="0" applyFont="1" applyBorder="1" applyAlignment="1">
      <alignment horizontal="center" vertical="justify" wrapText="1"/>
    </xf>
    <xf numFmtId="49" fontId="6" fillId="4" borderId="3" xfId="0" applyFont="1" applyFill="1" applyBorder="1" applyAlignment="1">
      <alignment horizontal="center" vertical="justify" wrapText="1"/>
    </xf>
    <xf numFmtId="49" fontId="6" fillId="4" borderId="1" xfId="0" applyFont="1" applyFill="1" applyBorder="1" applyAlignment="1">
      <alignment horizontal="center" vertical="justify" wrapText="1"/>
    </xf>
    <xf numFmtId="9" fontId="7" fillId="4" borderId="2" xfId="0" applyNumberFormat="1" applyFont="1" applyFill="1" applyBorder="1" applyAlignment="1">
      <alignment horizontal="center" vertical="center" wrapText="1"/>
    </xf>
    <xf numFmtId="9" fontId="7" fillId="4" borderId="3" xfId="0" applyNumberFormat="1" applyFont="1" applyFill="1" applyBorder="1" applyAlignment="1">
      <alignment horizontal="center" vertical="center" wrapText="1"/>
    </xf>
    <xf numFmtId="49" fontId="6" fillId="4" borderId="1" xfId="0" applyFont="1" applyFill="1" applyBorder="1" applyAlignment="1">
      <alignment horizontal="center" vertical="center" wrapText="1"/>
    </xf>
    <xf numFmtId="44" fontId="7" fillId="3" borderId="2" xfId="0" applyNumberFormat="1" applyFont="1" applyFill="1" applyBorder="1" applyAlignment="1">
      <alignment horizontal="center" vertical="justify" wrapText="1"/>
    </xf>
    <xf numFmtId="44" fontId="7" fillId="3" borderId="3" xfId="0" applyNumberFormat="1" applyFont="1" applyFill="1" applyBorder="1" applyAlignment="1">
      <alignment horizontal="center" vertical="justify" wrapText="1"/>
    </xf>
    <xf numFmtId="42" fontId="6" fillId="3" borderId="1" xfId="0" applyNumberFormat="1" applyFont="1" applyFill="1" applyBorder="1" applyAlignment="1">
      <alignment horizontal="center" vertical="justify" wrapText="1"/>
    </xf>
    <xf numFmtId="42" fontId="6" fillId="3" borderId="2" xfId="0" applyNumberFormat="1" applyFont="1" applyFill="1" applyBorder="1" applyAlignment="1">
      <alignment horizontal="center" vertical="justify" wrapText="1"/>
    </xf>
    <xf numFmtId="49" fontId="6" fillId="3" borderId="6" xfId="0" applyFont="1" applyFill="1" applyBorder="1" applyAlignment="1">
      <alignment horizontal="center" vertical="center" wrapText="1"/>
    </xf>
    <xf numFmtId="42" fontId="6" fillId="4" borderId="3" xfId="0" applyNumberFormat="1" applyFont="1" applyFill="1" applyBorder="1" applyAlignment="1">
      <alignment horizontal="center" vertical="justify" wrapText="1"/>
    </xf>
    <xf numFmtId="42" fontId="6" fillId="4" borderId="1" xfId="0" applyNumberFormat="1" applyFont="1" applyFill="1" applyBorder="1" applyAlignment="1">
      <alignment horizontal="center" vertical="justify" wrapText="1"/>
    </xf>
    <xf numFmtId="42" fontId="6" fillId="4" borderId="2" xfId="0" applyNumberFormat="1" applyFont="1" applyFill="1" applyBorder="1" applyAlignment="1">
      <alignment horizontal="center" vertical="justify" wrapText="1"/>
    </xf>
    <xf numFmtId="49" fontId="6" fillId="4" borderId="2" xfId="0" applyFont="1" applyFill="1" applyBorder="1" applyAlignment="1">
      <alignment horizontal="center" vertical="justify" wrapText="1"/>
    </xf>
    <xf numFmtId="0" fontId="7" fillId="4" borderId="1" xfId="0" applyFont="1" applyFill="1" applyBorder="1" applyAlignment="1">
      <alignment horizontal="center" vertical="center" wrapText="1"/>
    </xf>
    <xf numFmtId="49" fontId="7" fillId="3" borderId="2" xfId="0" applyFont="1" applyFill="1" applyBorder="1" applyAlignment="1">
      <alignment horizontal="center" vertical="center" wrapText="1"/>
    </xf>
    <xf numFmtId="49" fontId="7" fillId="3" borderId="5" xfId="0" applyFont="1" applyFill="1" applyBorder="1" applyAlignment="1">
      <alignment horizontal="center" vertical="center" wrapText="1"/>
    </xf>
    <xf numFmtId="0" fontId="7" fillId="3" borderId="2" xfId="0" applyNumberFormat="1" applyFont="1" applyFill="1" applyBorder="1" applyAlignment="1">
      <alignment horizontal="center" vertical="center" wrapText="1"/>
    </xf>
    <xf numFmtId="0" fontId="7" fillId="3" borderId="3" xfId="0" applyNumberFormat="1"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3" borderId="3" xfId="0" applyFont="1" applyFill="1" applyBorder="1" applyAlignment="1">
      <alignment horizontal="center" vertical="center" wrapText="1"/>
    </xf>
    <xf numFmtId="49" fontId="8" fillId="0" borderId="12" xfId="0" applyNumberFormat="1" applyFont="1" applyFill="1" applyBorder="1" applyAlignment="1">
      <alignment horizontal="center" vertical="center" wrapText="1"/>
    </xf>
    <xf numFmtId="44" fontId="6" fillId="0" borderId="0" xfId="0" applyNumberFormat="1" applyFont="1" applyFill="1" applyBorder="1" applyAlignment="1">
      <alignment horizontal="center" vertical="center" wrapText="1"/>
    </xf>
    <xf numFmtId="170" fontId="6" fillId="2" borderId="4" xfId="0" applyNumberFormat="1" applyFont="1" applyFill="1" applyBorder="1" applyAlignment="1">
      <alignment horizontal="center" vertical="center" wrapText="1"/>
    </xf>
    <xf numFmtId="170" fontId="6" fillId="2" borderId="7" xfId="0" applyNumberFormat="1" applyFont="1" applyFill="1" applyBorder="1" applyAlignment="1">
      <alignment horizontal="center" vertical="center" wrapText="1"/>
    </xf>
    <xf numFmtId="44" fontId="6" fillId="2" borderId="4" xfId="0" applyNumberFormat="1" applyFont="1" applyFill="1" applyBorder="1" applyAlignment="1">
      <alignment horizontal="center" vertical="center" wrapText="1"/>
    </xf>
    <xf numFmtId="44" fontId="6" fillId="2" borderId="7" xfId="0" applyNumberFormat="1" applyFont="1" applyFill="1" applyBorder="1" applyAlignment="1">
      <alignment horizontal="center" vertical="center" wrapText="1"/>
    </xf>
    <xf numFmtId="10" fontId="7" fillId="4" borderId="2" xfId="0" applyNumberFormat="1" applyFont="1" applyFill="1" applyBorder="1" applyAlignment="1">
      <alignment horizontal="center" vertical="center" wrapText="1"/>
    </xf>
    <xf numFmtId="10" fontId="7" fillId="4" borderId="3" xfId="0" applyNumberFormat="1" applyFont="1" applyFill="1" applyBorder="1" applyAlignment="1">
      <alignment horizontal="center" vertical="center" wrapText="1"/>
    </xf>
    <xf numFmtId="10" fontId="7" fillId="3" borderId="2" xfId="0" applyNumberFormat="1" applyFont="1" applyFill="1" applyBorder="1" applyAlignment="1">
      <alignment horizontal="center" vertical="center" wrapText="1"/>
    </xf>
    <xf numFmtId="10" fontId="7" fillId="3" borderId="3" xfId="0" applyNumberFormat="1" applyFont="1" applyFill="1" applyBorder="1" applyAlignment="1">
      <alignment horizontal="center" vertical="center" wrapText="1"/>
    </xf>
    <xf numFmtId="49" fontId="6" fillId="2" borderId="8" xfId="0" applyFont="1" applyFill="1" applyBorder="1" applyAlignment="1">
      <alignment horizontal="center" vertical="center" wrapText="1"/>
    </xf>
    <xf numFmtId="44" fontId="6" fillId="2" borderId="9" xfId="0" applyNumberFormat="1" applyFont="1" applyFill="1" applyBorder="1" applyAlignment="1">
      <alignment horizontal="center" vertical="center" wrapText="1"/>
    </xf>
    <xf numFmtId="44" fontId="6" fillId="2" borderId="0" xfId="0" applyNumberFormat="1" applyFont="1" applyFill="1" applyBorder="1" applyAlignment="1">
      <alignment horizontal="center" vertical="center" wrapText="1"/>
    </xf>
    <xf numFmtId="44" fontId="6" fillId="2" borderId="12" xfId="0" applyNumberFormat="1" applyFont="1" applyFill="1" applyBorder="1" applyAlignment="1">
      <alignment horizontal="center" vertical="center" wrapText="1"/>
    </xf>
    <xf numFmtId="49" fontId="6" fillId="2" borderId="0" xfId="0" applyFont="1" applyFill="1" applyBorder="1" applyAlignment="1">
      <alignment horizontal="center" vertical="center" wrapText="1"/>
    </xf>
    <xf numFmtId="0" fontId="6" fillId="2" borderId="0" xfId="0" applyFont="1" applyFill="1" applyBorder="1" applyAlignment="1">
      <alignment horizontal="center" vertical="center"/>
    </xf>
    <xf numFmtId="0" fontId="6" fillId="2" borderId="0" xfId="0" applyFont="1" applyFill="1" applyBorder="1" applyAlignment="1">
      <alignment horizontal="center" vertical="center" wrapText="1"/>
    </xf>
    <xf numFmtId="44" fontId="6" fillId="0" borderId="0" xfId="0" applyNumberFormat="1" applyFont="1" applyFill="1" applyBorder="1" applyAlignment="1">
      <alignment horizontal="center"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Z54"/>
  <sheetViews>
    <sheetView tabSelected="1" view="pageBreakPreview" zoomScale="60" workbookViewId="0" topLeftCell="C38">
      <selection activeCell="F40" sqref="F40"/>
    </sheetView>
  </sheetViews>
  <sheetFormatPr defaultColWidth="9.140625" defaultRowHeight="24.75" customHeight="1"/>
  <cols>
    <col min="1" max="1" width="16.57421875" style="3" customWidth="1"/>
    <col min="2" max="2" width="12.00390625" style="2" customWidth="1"/>
    <col min="3" max="3" width="18.7109375" style="82" customWidth="1"/>
    <col min="4" max="5" width="17.7109375" style="82" customWidth="1"/>
    <col min="6" max="6" width="38.421875" style="3" customWidth="1"/>
    <col min="7" max="7" width="20.7109375" style="82" customWidth="1"/>
    <col min="8" max="8" width="16.00390625" style="82" customWidth="1"/>
    <col min="9" max="9" width="13.00390625" style="186" customWidth="1"/>
    <col min="10" max="10" width="16.57421875" style="82" customWidth="1"/>
    <col min="11" max="11" width="11.00390625" style="4" customWidth="1"/>
    <col min="12" max="12" width="16.28125" style="82" customWidth="1"/>
    <col min="13" max="13" width="15.421875" style="164" customWidth="1"/>
    <col min="14" max="14" width="15.8515625" style="82" customWidth="1"/>
    <col min="15" max="15" width="7.140625" style="44" customWidth="1"/>
    <col min="16" max="16" width="50.28125" style="4" customWidth="1"/>
    <col min="17" max="17" width="72.57421875" style="131" customWidth="1"/>
    <col min="18" max="18" width="3.7109375" style="1" hidden="1" customWidth="1"/>
    <col min="19" max="21" width="21.7109375" style="1" hidden="1" customWidth="1"/>
    <col min="22" max="22" width="0.13671875" style="1" hidden="1" customWidth="1"/>
    <col min="23" max="28" width="21.7109375" style="1" hidden="1" customWidth="1"/>
    <col min="29" max="29" width="0.13671875" style="1" hidden="1" customWidth="1"/>
    <col min="30" max="48" width="21.7109375" style="1" hidden="1" customWidth="1"/>
    <col min="49" max="49" width="18.8515625" style="5" customWidth="1"/>
    <col min="50" max="50" width="72.7109375" style="1" customWidth="1"/>
    <col min="51" max="51" width="33.421875" style="1" customWidth="1"/>
    <col min="52" max="16384" width="9.140625" style="6" customWidth="1"/>
  </cols>
  <sheetData>
    <row r="1" spans="1:51" ht="30.75" customHeight="1">
      <c r="A1" s="227" t="s">
        <v>164</v>
      </c>
      <c r="B1" s="227"/>
      <c r="C1" s="227"/>
      <c r="D1" s="227"/>
      <c r="E1" s="227"/>
      <c r="F1" s="227"/>
      <c r="G1" s="227"/>
      <c r="H1" s="227"/>
      <c r="I1" s="227"/>
      <c r="J1" s="227"/>
      <c r="K1" s="227"/>
      <c r="L1" s="227"/>
      <c r="M1" s="227"/>
      <c r="N1" s="227"/>
      <c r="O1" s="227"/>
      <c r="P1" s="227"/>
      <c r="Q1" s="227"/>
      <c r="R1" s="227"/>
      <c r="S1" s="227"/>
      <c r="T1" s="227"/>
      <c r="U1" s="227"/>
      <c r="V1" s="227"/>
      <c r="W1" s="227"/>
      <c r="X1" s="227"/>
      <c r="Y1" s="227"/>
      <c r="Z1" s="227"/>
      <c r="AA1" s="227"/>
      <c r="AB1" s="227"/>
      <c r="AC1" s="227"/>
      <c r="AD1" s="227"/>
      <c r="AE1" s="227"/>
      <c r="AF1" s="227"/>
      <c r="AG1" s="227"/>
      <c r="AH1" s="227"/>
      <c r="AI1" s="227"/>
      <c r="AJ1" s="227"/>
      <c r="AK1" s="227"/>
      <c r="AL1" s="227"/>
      <c r="AM1" s="227"/>
      <c r="AN1" s="227"/>
      <c r="AO1" s="227"/>
      <c r="AP1" s="227"/>
      <c r="AQ1" s="227"/>
      <c r="AR1" s="227"/>
      <c r="AS1" s="227"/>
      <c r="AT1" s="227"/>
      <c r="AU1" s="227"/>
      <c r="AV1" s="227"/>
      <c r="AW1" s="227"/>
      <c r="AX1" s="227"/>
      <c r="AY1" s="227"/>
    </row>
    <row r="2" spans="1:51" ht="43.5" customHeight="1">
      <c r="A2" s="7" t="s">
        <v>17</v>
      </c>
      <c r="B2" s="7" t="s">
        <v>83</v>
      </c>
      <c r="C2" s="72" t="s">
        <v>131</v>
      </c>
      <c r="D2" s="72" t="s">
        <v>84</v>
      </c>
      <c r="E2" s="72" t="s">
        <v>96</v>
      </c>
      <c r="F2" s="7" t="s">
        <v>19</v>
      </c>
      <c r="G2" s="72" t="s">
        <v>58</v>
      </c>
      <c r="H2" s="229" t="s">
        <v>99</v>
      </c>
      <c r="I2" s="230"/>
      <c r="J2" s="229" t="s">
        <v>103</v>
      </c>
      <c r="K2" s="230"/>
      <c r="L2" s="229" t="s">
        <v>100</v>
      </c>
      <c r="M2" s="230"/>
      <c r="N2" s="231" t="s">
        <v>101</v>
      </c>
      <c r="O2" s="232"/>
      <c r="P2" s="7" t="s">
        <v>98</v>
      </c>
      <c r="Q2" s="124" t="s">
        <v>18</v>
      </c>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121" t="s">
        <v>36</v>
      </c>
      <c r="AX2" s="121"/>
      <c r="AY2" s="23" t="s">
        <v>77</v>
      </c>
    </row>
    <row r="3" spans="1:52" s="32" customFormat="1" ht="37.5" customHeight="1">
      <c r="A3" s="30" t="s">
        <v>89</v>
      </c>
      <c r="B3" s="31">
        <v>0</v>
      </c>
      <c r="C3" s="75">
        <v>1019875</v>
      </c>
      <c r="D3" s="75" t="s">
        <v>90</v>
      </c>
      <c r="E3" s="75">
        <f>SUM(C3)</f>
        <v>1019875</v>
      </c>
      <c r="F3" s="220" t="s">
        <v>52</v>
      </c>
      <c r="G3" s="220"/>
      <c r="H3" s="220"/>
      <c r="I3" s="220"/>
      <c r="J3" s="220"/>
      <c r="K3" s="220"/>
      <c r="L3" s="220"/>
      <c r="M3" s="220"/>
      <c r="N3" s="220"/>
      <c r="O3" s="220"/>
      <c r="P3" s="220"/>
      <c r="Q3" s="220"/>
      <c r="R3" s="220"/>
      <c r="S3" s="220"/>
      <c r="T3" s="220"/>
      <c r="U3" s="220"/>
      <c r="V3" s="220"/>
      <c r="W3" s="220"/>
      <c r="X3" s="220"/>
      <c r="Y3" s="220"/>
      <c r="Z3" s="220"/>
      <c r="AA3" s="220"/>
      <c r="AB3" s="220"/>
      <c r="AC3" s="220"/>
      <c r="AD3" s="220"/>
      <c r="AE3" s="220"/>
      <c r="AF3" s="220"/>
      <c r="AG3" s="220"/>
      <c r="AH3" s="220"/>
      <c r="AI3" s="220"/>
      <c r="AJ3" s="220"/>
      <c r="AK3" s="220"/>
      <c r="AL3" s="220"/>
      <c r="AM3" s="220"/>
      <c r="AN3" s="220"/>
      <c r="AO3" s="220"/>
      <c r="AP3" s="220"/>
      <c r="AQ3" s="220"/>
      <c r="AR3" s="220"/>
      <c r="AS3" s="220"/>
      <c r="AT3" s="220"/>
      <c r="AU3" s="220"/>
      <c r="AV3" s="220"/>
      <c r="AW3" s="220"/>
      <c r="AX3" s="141"/>
      <c r="AY3" s="12"/>
      <c r="AZ3" s="6"/>
    </row>
    <row r="4" spans="1:51" ht="87" customHeight="1">
      <c r="A4" s="200" t="s">
        <v>88</v>
      </c>
      <c r="B4" s="118">
        <v>3</v>
      </c>
      <c r="C4" s="76">
        <v>1085238</v>
      </c>
      <c r="D4" s="76">
        <v>1030840</v>
      </c>
      <c r="E4" s="76">
        <f>SUM(C4:D4)</f>
        <v>2116078</v>
      </c>
      <c r="F4" s="16" t="s">
        <v>0</v>
      </c>
      <c r="G4" s="83">
        <v>430000</v>
      </c>
      <c r="H4" s="83">
        <v>391600</v>
      </c>
      <c r="I4" s="174">
        <v>0.64</v>
      </c>
      <c r="J4" s="83"/>
      <c r="K4" s="17"/>
      <c r="L4" s="83">
        <v>38400</v>
      </c>
      <c r="M4" s="65">
        <v>0.36</v>
      </c>
      <c r="N4" s="83"/>
      <c r="O4" s="17"/>
      <c r="P4" s="17" t="s">
        <v>122</v>
      </c>
      <c r="Q4" s="125" t="s">
        <v>53</v>
      </c>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0" t="s">
        <v>46</v>
      </c>
      <c r="AX4" s="26" t="s">
        <v>63</v>
      </c>
      <c r="AY4" s="10"/>
    </row>
    <row r="5" spans="1:51" ht="47.25" customHeight="1">
      <c r="A5" s="205"/>
      <c r="B5" s="118"/>
      <c r="C5" s="77"/>
      <c r="D5" s="77"/>
      <c r="E5" s="77"/>
      <c r="F5" s="14" t="s">
        <v>35</v>
      </c>
      <c r="G5" s="84">
        <v>51600</v>
      </c>
      <c r="H5" s="84"/>
      <c r="I5" s="175"/>
      <c r="J5" s="84"/>
      <c r="K5" s="9"/>
      <c r="L5" s="84">
        <v>51600</v>
      </c>
      <c r="M5" s="70">
        <v>1</v>
      </c>
      <c r="N5" s="84"/>
      <c r="O5" s="9"/>
      <c r="P5" s="9" t="s">
        <v>123</v>
      </c>
      <c r="Q5" s="126" t="s">
        <v>60</v>
      </c>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t="s">
        <v>46</v>
      </c>
      <c r="AX5" s="26" t="s">
        <v>67</v>
      </c>
      <c r="AY5" s="10"/>
    </row>
    <row r="6" spans="1:51" ht="49.5" customHeight="1">
      <c r="A6" s="205"/>
      <c r="B6" s="142"/>
      <c r="C6" s="77"/>
      <c r="D6" s="77"/>
      <c r="E6" s="77"/>
      <c r="F6" s="25" t="s">
        <v>1</v>
      </c>
      <c r="G6" s="85">
        <v>320000</v>
      </c>
      <c r="H6" s="84"/>
      <c r="I6" s="175"/>
      <c r="J6" s="84"/>
      <c r="K6" s="9"/>
      <c r="L6" s="84"/>
      <c r="M6" s="70"/>
      <c r="N6" s="84">
        <v>320000</v>
      </c>
      <c r="O6" s="71">
        <v>1</v>
      </c>
      <c r="P6" s="45" t="s">
        <v>102</v>
      </c>
      <c r="Q6" s="126" t="s">
        <v>22</v>
      </c>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t="s">
        <v>49</v>
      </c>
      <c r="AX6" s="26" t="s">
        <v>66</v>
      </c>
      <c r="AY6" s="10"/>
    </row>
    <row r="7" spans="1:51" ht="28.5" customHeight="1">
      <c r="A7" s="43"/>
      <c r="B7" s="215" t="s">
        <v>50</v>
      </c>
      <c r="C7" s="215"/>
      <c r="D7" s="215"/>
      <c r="E7" s="215"/>
      <c r="F7" s="215"/>
      <c r="G7" s="86">
        <f>+SUM(H7:N7)</f>
        <v>801600</v>
      </c>
      <c r="H7" s="87">
        <v>391600</v>
      </c>
      <c r="I7" s="176"/>
      <c r="J7" s="87">
        <v>0</v>
      </c>
      <c r="K7" s="46"/>
      <c r="L7" s="87">
        <f>SUM(38400+51600)</f>
        <v>90000</v>
      </c>
      <c r="M7" s="149"/>
      <c r="N7" s="87">
        <v>320000</v>
      </c>
      <c r="O7" s="46"/>
      <c r="P7" s="41"/>
      <c r="Q7" s="139"/>
      <c r="R7" s="140"/>
      <c r="S7" s="140"/>
      <c r="T7" s="140"/>
      <c r="U7" s="140"/>
      <c r="V7" s="140"/>
      <c r="W7" s="140"/>
      <c r="X7" s="140"/>
      <c r="Y7" s="140"/>
      <c r="Z7" s="140"/>
      <c r="AA7" s="140"/>
      <c r="AB7" s="140"/>
      <c r="AC7" s="140"/>
      <c r="AD7" s="140"/>
      <c r="AE7" s="140"/>
      <c r="AF7" s="140"/>
      <c r="AG7" s="140"/>
      <c r="AH7" s="140"/>
      <c r="AI7" s="140"/>
      <c r="AJ7" s="140"/>
      <c r="AK7" s="140"/>
      <c r="AL7" s="140"/>
      <c r="AM7" s="140"/>
      <c r="AN7" s="140"/>
      <c r="AO7" s="140"/>
      <c r="AP7" s="140"/>
      <c r="AQ7" s="140"/>
      <c r="AR7" s="140"/>
      <c r="AS7" s="140"/>
      <c r="AT7" s="140"/>
      <c r="AU7" s="140"/>
      <c r="AV7" s="140"/>
      <c r="AW7" s="140"/>
      <c r="AX7" s="140"/>
      <c r="AY7" s="14"/>
    </row>
    <row r="8" spans="1:52" s="32" customFormat="1" ht="26.25" customHeight="1">
      <c r="A8" s="206" t="s">
        <v>87</v>
      </c>
      <c r="B8" s="155">
        <v>3</v>
      </c>
      <c r="C8" s="78">
        <v>1108053</v>
      </c>
      <c r="D8" s="78">
        <v>1090772</v>
      </c>
      <c r="E8" s="78">
        <f>SUM(C8:D8)</f>
        <v>2198825</v>
      </c>
      <c r="F8" s="117" t="s">
        <v>2</v>
      </c>
      <c r="G8" s="119">
        <v>5318500</v>
      </c>
      <c r="H8" s="153">
        <v>4718500</v>
      </c>
      <c r="I8" s="233">
        <v>0.89</v>
      </c>
      <c r="J8" s="153">
        <v>600000</v>
      </c>
      <c r="K8" s="208">
        <v>0.11</v>
      </c>
      <c r="L8" s="88"/>
      <c r="M8" s="150"/>
      <c r="N8" s="88"/>
      <c r="O8" s="42"/>
      <c r="P8" s="135" t="s">
        <v>97</v>
      </c>
      <c r="Q8" s="160" t="s">
        <v>23</v>
      </c>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220" t="s">
        <v>46</v>
      </c>
      <c r="AX8" s="141" t="s">
        <v>76</v>
      </c>
      <c r="AY8" s="190"/>
      <c r="AZ8" s="6"/>
    </row>
    <row r="9" spans="1:52" s="32" customFormat="1" ht="25.5" customHeight="1">
      <c r="A9" s="207"/>
      <c r="B9" s="156"/>
      <c r="C9" s="78"/>
      <c r="D9" s="78"/>
      <c r="E9" s="78"/>
      <c r="F9" s="159"/>
      <c r="G9" s="120"/>
      <c r="H9" s="120"/>
      <c r="I9" s="234"/>
      <c r="J9" s="120"/>
      <c r="K9" s="209"/>
      <c r="L9" s="74"/>
      <c r="M9" s="67"/>
      <c r="N9" s="74"/>
      <c r="O9" s="22"/>
      <c r="P9" s="136"/>
      <c r="Q9" s="161"/>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220"/>
      <c r="AX9" s="141"/>
      <c r="AY9" s="191"/>
      <c r="AZ9" s="6"/>
    </row>
    <row r="10" spans="1:52" s="32" customFormat="1" ht="26.25" customHeight="1">
      <c r="A10" s="207"/>
      <c r="B10" s="156"/>
      <c r="C10" s="78"/>
      <c r="D10" s="78"/>
      <c r="E10" s="78"/>
      <c r="F10" s="159" t="s">
        <v>20</v>
      </c>
      <c r="G10" s="153">
        <v>172350</v>
      </c>
      <c r="H10" s="73"/>
      <c r="I10" s="177"/>
      <c r="J10" s="73"/>
      <c r="K10" s="20"/>
      <c r="L10" s="153">
        <v>172350</v>
      </c>
      <c r="M10" s="208">
        <v>1</v>
      </c>
      <c r="N10" s="73"/>
      <c r="O10" s="20"/>
      <c r="P10" s="135" t="s">
        <v>104</v>
      </c>
      <c r="Q10" s="158" t="s">
        <v>24</v>
      </c>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220" t="s">
        <v>38</v>
      </c>
      <c r="AX10" s="141" t="s">
        <v>72</v>
      </c>
      <c r="AY10" s="190" t="s">
        <v>93</v>
      </c>
      <c r="AZ10" s="6"/>
    </row>
    <row r="11" spans="1:52" s="32" customFormat="1" ht="22.5" customHeight="1">
      <c r="A11" s="207"/>
      <c r="B11" s="156"/>
      <c r="C11" s="78"/>
      <c r="D11" s="78"/>
      <c r="E11" s="78"/>
      <c r="F11" s="159"/>
      <c r="G11" s="120"/>
      <c r="H11" s="74"/>
      <c r="I11" s="178"/>
      <c r="J11" s="74"/>
      <c r="K11" s="22"/>
      <c r="L11" s="120"/>
      <c r="M11" s="209"/>
      <c r="N11" s="74"/>
      <c r="O11" s="22"/>
      <c r="P11" s="136"/>
      <c r="Q11" s="158"/>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220"/>
      <c r="AX11" s="141"/>
      <c r="AY11" s="191"/>
      <c r="AZ11" s="6"/>
    </row>
    <row r="12" spans="1:52" s="32" customFormat="1" ht="38.25" customHeight="1">
      <c r="A12" s="207"/>
      <c r="B12" s="156"/>
      <c r="C12" s="79"/>
      <c r="D12" s="79"/>
      <c r="E12" s="79"/>
      <c r="F12" s="11" t="s">
        <v>3</v>
      </c>
      <c r="G12" s="51">
        <v>100000</v>
      </c>
      <c r="H12" s="51"/>
      <c r="I12" s="179"/>
      <c r="J12" s="51">
        <v>100000</v>
      </c>
      <c r="K12" s="68">
        <v>1</v>
      </c>
      <c r="L12" s="51"/>
      <c r="M12" s="68"/>
      <c r="N12" s="51"/>
      <c r="O12" s="13"/>
      <c r="P12" s="13" t="s">
        <v>105</v>
      </c>
      <c r="Q12" s="90" t="s">
        <v>25</v>
      </c>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t="s">
        <v>37</v>
      </c>
      <c r="AX12" s="24" t="s">
        <v>48</v>
      </c>
      <c r="AY12" s="12"/>
      <c r="AZ12" s="6"/>
    </row>
    <row r="13" spans="2:52" s="33" customFormat="1" ht="28.5" customHeight="1">
      <c r="B13" s="144" t="s">
        <v>54</v>
      </c>
      <c r="C13" s="144"/>
      <c r="D13" s="144"/>
      <c r="E13" s="144"/>
      <c r="F13" s="144"/>
      <c r="G13" s="89">
        <f>SUM(G8:G12)</f>
        <v>5590850</v>
      </c>
      <c r="H13" s="91">
        <v>4718500</v>
      </c>
      <c r="I13" s="180"/>
      <c r="J13" s="91">
        <v>700000</v>
      </c>
      <c r="K13" s="50"/>
      <c r="L13" s="91">
        <v>172350</v>
      </c>
      <c r="M13" s="151"/>
      <c r="N13" s="91">
        <v>0</v>
      </c>
      <c r="O13" s="49"/>
      <c r="P13" s="19"/>
      <c r="Q13" s="138"/>
      <c r="R13" s="138"/>
      <c r="S13" s="138"/>
      <c r="T13" s="138"/>
      <c r="U13" s="138"/>
      <c r="V13" s="138"/>
      <c r="W13" s="138"/>
      <c r="X13" s="138"/>
      <c r="Y13" s="138"/>
      <c r="Z13" s="138"/>
      <c r="AA13" s="138"/>
      <c r="AB13" s="138"/>
      <c r="AC13" s="138"/>
      <c r="AD13" s="138"/>
      <c r="AE13" s="138"/>
      <c r="AF13" s="138"/>
      <c r="AG13" s="138"/>
      <c r="AH13" s="138"/>
      <c r="AI13" s="138"/>
      <c r="AJ13" s="138"/>
      <c r="AK13" s="138"/>
      <c r="AL13" s="138"/>
      <c r="AM13" s="138"/>
      <c r="AN13" s="138"/>
      <c r="AO13" s="138"/>
      <c r="AP13" s="138"/>
      <c r="AQ13" s="138"/>
      <c r="AR13" s="138"/>
      <c r="AS13" s="138"/>
      <c r="AT13" s="138"/>
      <c r="AU13" s="138"/>
      <c r="AV13" s="138"/>
      <c r="AW13" s="138"/>
      <c r="AX13" s="138"/>
      <c r="AY13" s="27"/>
      <c r="AZ13" s="62"/>
    </row>
    <row r="14" spans="1:51" ht="147" customHeight="1">
      <c r="A14" s="200" t="s">
        <v>86</v>
      </c>
      <c r="B14" s="142">
        <v>7</v>
      </c>
      <c r="C14" s="213">
        <v>1235961</v>
      </c>
      <c r="D14" s="213">
        <v>1105972</v>
      </c>
      <c r="E14" s="213">
        <f>SUM(C14:D14)</f>
        <v>2341933</v>
      </c>
      <c r="F14" s="14" t="s">
        <v>91</v>
      </c>
      <c r="G14" s="84">
        <v>500000</v>
      </c>
      <c r="H14" s="84"/>
      <c r="I14" s="175"/>
      <c r="J14" s="84"/>
      <c r="K14" s="9"/>
      <c r="L14" s="84"/>
      <c r="M14" s="70"/>
      <c r="N14" s="84">
        <v>500000</v>
      </c>
      <c r="O14" s="70">
        <v>1</v>
      </c>
      <c r="P14" s="9" t="s">
        <v>106</v>
      </c>
      <c r="Q14" s="126" t="s">
        <v>92</v>
      </c>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t="s">
        <v>38</v>
      </c>
      <c r="AX14" s="10" t="s">
        <v>47</v>
      </c>
      <c r="AY14" s="10" t="s">
        <v>124</v>
      </c>
    </row>
    <row r="15" spans="1:51" ht="36" customHeight="1">
      <c r="A15" s="201"/>
      <c r="B15" s="143"/>
      <c r="C15" s="213"/>
      <c r="D15" s="213"/>
      <c r="E15" s="213"/>
      <c r="F15" s="14" t="s">
        <v>4</v>
      </c>
      <c r="G15" s="84">
        <v>25000</v>
      </c>
      <c r="H15" s="84"/>
      <c r="I15" s="175"/>
      <c r="J15" s="84">
        <v>25000</v>
      </c>
      <c r="K15" s="70">
        <v>1</v>
      </c>
      <c r="L15" s="84"/>
      <c r="M15" s="70"/>
      <c r="N15" s="84"/>
      <c r="O15" s="9"/>
      <c r="P15" s="9" t="s">
        <v>107</v>
      </c>
      <c r="Q15" s="126" t="s">
        <v>26</v>
      </c>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t="s">
        <v>37</v>
      </c>
      <c r="AX15" s="10" t="s">
        <v>68</v>
      </c>
      <c r="AY15" s="10"/>
    </row>
    <row r="16" spans="1:51" ht="39.75" customHeight="1">
      <c r="A16" s="201"/>
      <c r="B16" s="143"/>
      <c r="C16" s="213"/>
      <c r="D16" s="213"/>
      <c r="E16" s="213"/>
      <c r="F16" s="14" t="s">
        <v>5</v>
      </c>
      <c r="G16" s="84">
        <v>80250</v>
      </c>
      <c r="H16" s="84"/>
      <c r="I16" s="175"/>
      <c r="J16" s="84">
        <v>80250</v>
      </c>
      <c r="K16" s="70">
        <v>1</v>
      </c>
      <c r="L16" s="84"/>
      <c r="M16" s="70"/>
      <c r="N16" s="84"/>
      <c r="O16" s="9"/>
      <c r="P16" s="9" t="s">
        <v>94</v>
      </c>
      <c r="Q16" s="126" t="s">
        <v>27</v>
      </c>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t="s">
        <v>37</v>
      </c>
      <c r="AX16" s="10"/>
      <c r="AY16" s="10"/>
    </row>
    <row r="17" spans="1:51" ht="40.5" customHeight="1">
      <c r="A17" s="201"/>
      <c r="B17" s="143"/>
      <c r="C17" s="213"/>
      <c r="D17" s="213"/>
      <c r="E17" s="213"/>
      <c r="F17" s="14" t="s">
        <v>6</v>
      </c>
      <c r="G17" s="84">
        <v>6000</v>
      </c>
      <c r="H17" s="84"/>
      <c r="I17" s="175"/>
      <c r="J17" s="84">
        <v>6000</v>
      </c>
      <c r="K17" s="70">
        <v>1</v>
      </c>
      <c r="L17" s="84"/>
      <c r="M17" s="70"/>
      <c r="N17" s="84"/>
      <c r="O17" s="9"/>
      <c r="P17" s="9" t="s">
        <v>108</v>
      </c>
      <c r="Q17" s="126" t="s">
        <v>28</v>
      </c>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t="s">
        <v>37</v>
      </c>
      <c r="AX17" s="10"/>
      <c r="AY17" s="10"/>
    </row>
    <row r="18" spans="1:51" ht="69.75" customHeight="1">
      <c r="A18" s="201"/>
      <c r="B18" s="143"/>
      <c r="C18" s="213"/>
      <c r="D18" s="213"/>
      <c r="E18" s="213"/>
      <c r="F18" s="14" t="s">
        <v>7</v>
      </c>
      <c r="G18" s="84">
        <v>198900</v>
      </c>
      <c r="H18" s="84"/>
      <c r="I18" s="175"/>
      <c r="J18" s="84"/>
      <c r="K18" s="9"/>
      <c r="L18" s="84">
        <v>198900</v>
      </c>
      <c r="M18" s="70">
        <v>1</v>
      </c>
      <c r="N18" s="84"/>
      <c r="O18" s="9"/>
      <c r="P18" s="9" t="s">
        <v>109</v>
      </c>
      <c r="Q18" s="126" t="s">
        <v>29</v>
      </c>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t="s">
        <v>38</v>
      </c>
      <c r="AX18" s="10" t="s">
        <v>73</v>
      </c>
      <c r="AY18" s="10" t="s">
        <v>93</v>
      </c>
    </row>
    <row r="19" spans="1:51" ht="48" customHeight="1">
      <c r="A19" s="201"/>
      <c r="B19" s="143"/>
      <c r="C19" s="213"/>
      <c r="D19" s="213"/>
      <c r="E19" s="213"/>
      <c r="F19" s="14" t="s">
        <v>8</v>
      </c>
      <c r="G19" s="84">
        <v>9800</v>
      </c>
      <c r="H19" s="84"/>
      <c r="I19" s="175"/>
      <c r="J19" s="84"/>
      <c r="K19" s="9"/>
      <c r="L19" s="84">
        <v>9800</v>
      </c>
      <c r="M19" s="70">
        <v>1</v>
      </c>
      <c r="N19" s="84"/>
      <c r="O19" s="9"/>
      <c r="P19" s="9" t="s">
        <v>95</v>
      </c>
      <c r="Q19" s="126" t="s">
        <v>56</v>
      </c>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t="s">
        <v>38</v>
      </c>
      <c r="AX19" s="10" t="s">
        <v>74</v>
      </c>
      <c r="AY19" s="10" t="s">
        <v>93</v>
      </c>
    </row>
    <row r="20" spans="1:51" ht="28.5" customHeight="1">
      <c r="A20" s="201"/>
      <c r="B20" s="143"/>
      <c r="C20" s="213"/>
      <c r="D20" s="213"/>
      <c r="E20" s="213"/>
      <c r="F20" s="221" t="s">
        <v>9</v>
      </c>
      <c r="G20" s="122">
        <v>2660000</v>
      </c>
      <c r="H20" s="122">
        <v>2660000</v>
      </c>
      <c r="I20" s="235">
        <v>1</v>
      </c>
      <c r="J20" s="92"/>
      <c r="K20" s="29"/>
      <c r="L20" s="92"/>
      <c r="M20" s="108"/>
      <c r="N20" s="92"/>
      <c r="O20" s="29"/>
      <c r="P20" s="211" t="s">
        <v>132</v>
      </c>
      <c r="Q20" s="223" t="s">
        <v>30</v>
      </c>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37" t="s">
        <v>37</v>
      </c>
      <c r="AX20" s="137" t="s">
        <v>64</v>
      </c>
      <c r="AY20" s="225"/>
    </row>
    <row r="21" spans="1:51" ht="63.75" customHeight="1">
      <c r="A21" s="201"/>
      <c r="B21" s="143"/>
      <c r="C21" s="214"/>
      <c r="D21" s="214"/>
      <c r="E21" s="214"/>
      <c r="F21" s="222"/>
      <c r="G21" s="123"/>
      <c r="H21" s="123"/>
      <c r="I21" s="236"/>
      <c r="J21" s="93"/>
      <c r="K21" s="39"/>
      <c r="L21" s="93"/>
      <c r="M21" s="162"/>
      <c r="N21" s="93"/>
      <c r="O21" s="39"/>
      <c r="P21" s="212"/>
      <c r="Q21" s="224"/>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37"/>
      <c r="AX21" s="137"/>
      <c r="AY21" s="226"/>
    </row>
    <row r="22" spans="1:51" ht="45.75" customHeight="1">
      <c r="A22" s="38"/>
      <c r="B22" s="215" t="s">
        <v>55</v>
      </c>
      <c r="C22" s="215"/>
      <c r="D22" s="215"/>
      <c r="E22" s="215"/>
      <c r="F22" s="215"/>
      <c r="G22" s="94">
        <f>SUM(G14:G21)</f>
        <v>3479950</v>
      </c>
      <c r="H22" s="95">
        <v>2660000</v>
      </c>
      <c r="I22" s="181"/>
      <c r="J22" s="95">
        <f>SUM(25000+80250+6000)</f>
        <v>111250</v>
      </c>
      <c r="K22" s="47"/>
      <c r="L22" s="95">
        <f>SUM(198900+9800)</f>
        <v>208700</v>
      </c>
      <c r="M22" s="163"/>
      <c r="N22" s="95">
        <v>500000</v>
      </c>
      <c r="O22" s="48"/>
      <c r="P22" s="15"/>
      <c r="Q22" s="128" t="s">
        <v>125</v>
      </c>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40"/>
      <c r="AW22" s="40"/>
      <c r="AX22" s="40"/>
      <c r="AY22" s="21"/>
    </row>
    <row r="23" spans="1:52" s="32" customFormat="1" ht="50.25" customHeight="1">
      <c r="A23" s="206" t="s">
        <v>85</v>
      </c>
      <c r="B23" s="155">
        <v>9</v>
      </c>
      <c r="C23" s="216">
        <v>1248806</v>
      </c>
      <c r="D23" s="216">
        <v>1248806</v>
      </c>
      <c r="E23" s="216">
        <f>SUM(C23:D23)</f>
        <v>2497612</v>
      </c>
      <c r="F23" s="36" t="s">
        <v>10</v>
      </c>
      <c r="G23" s="74">
        <v>32000</v>
      </c>
      <c r="H23" s="74">
        <v>32000</v>
      </c>
      <c r="I23" s="178">
        <v>1</v>
      </c>
      <c r="J23" s="74"/>
      <c r="K23" s="22"/>
      <c r="L23" s="74"/>
      <c r="M23" s="67"/>
      <c r="N23" s="74"/>
      <c r="O23" s="22"/>
      <c r="P23" s="13" t="s">
        <v>111</v>
      </c>
      <c r="Q23" s="90" t="s">
        <v>128</v>
      </c>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t="s">
        <v>38</v>
      </c>
      <c r="AX23" s="12" t="s">
        <v>59</v>
      </c>
      <c r="AY23" s="34" t="s">
        <v>78</v>
      </c>
      <c r="AZ23" s="6"/>
    </row>
    <row r="24" spans="1:52" s="32" customFormat="1" ht="65.25" customHeight="1">
      <c r="A24" s="207"/>
      <c r="B24" s="156"/>
      <c r="C24" s="217"/>
      <c r="D24" s="217"/>
      <c r="E24" s="217"/>
      <c r="F24" s="11" t="s">
        <v>11</v>
      </c>
      <c r="G24" s="51">
        <v>85720</v>
      </c>
      <c r="H24" s="51">
        <v>42860</v>
      </c>
      <c r="I24" s="179">
        <v>0.5</v>
      </c>
      <c r="J24" s="99"/>
      <c r="K24" s="69"/>
      <c r="L24" s="51">
        <v>42860</v>
      </c>
      <c r="M24" s="68">
        <v>0.5</v>
      </c>
      <c r="N24" s="51"/>
      <c r="O24" s="13"/>
      <c r="P24" s="13" t="s">
        <v>110</v>
      </c>
      <c r="Q24" s="129" t="s">
        <v>31</v>
      </c>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t="s">
        <v>46</v>
      </c>
      <c r="AX24" s="24" t="s">
        <v>61</v>
      </c>
      <c r="AY24" s="12"/>
      <c r="AZ24" s="6"/>
    </row>
    <row r="25" spans="1:52" s="32" customFormat="1" ht="57" customHeight="1">
      <c r="A25" s="207"/>
      <c r="B25" s="156"/>
      <c r="C25" s="217"/>
      <c r="D25" s="217"/>
      <c r="E25" s="217"/>
      <c r="F25" s="11" t="s">
        <v>12</v>
      </c>
      <c r="G25" s="51">
        <v>50000</v>
      </c>
      <c r="H25" s="51"/>
      <c r="I25" s="179"/>
      <c r="J25" s="51">
        <v>25000</v>
      </c>
      <c r="K25" s="68">
        <v>0.5</v>
      </c>
      <c r="L25" s="51"/>
      <c r="M25" s="68"/>
      <c r="N25" s="51">
        <v>25000</v>
      </c>
      <c r="O25" s="68">
        <v>0.5</v>
      </c>
      <c r="P25" s="13" t="s">
        <v>126</v>
      </c>
      <c r="Q25" s="129" t="s">
        <v>62</v>
      </c>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t="s">
        <v>41</v>
      </c>
      <c r="AX25" s="24" t="s">
        <v>44</v>
      </c>
      <c r="AY25" s="12" t="s">
        <v>80</v>
      </c>
      <c r="AZ25" s="6"/>
    </row>
    <row r="26" spans="1:52" s="32" customFormat="1" ht="34.5" customHeight="1">
      <c r="A26" s="207"/>
      <c r="B26" s="156"/>
      <c r="C26" s="217"/>
      <c r="D26" s="217"/>
      <c r="E26" s="217"/>
      <c r="F26" s="11" t="s">
        <v>13</v>
      </c>
      <c r="G26" s="51">
        <v>100000</v>
      </c>
      <c r="H26" s="51"/>
      <c r="I26" s="179"/>
      <c r="J26" s="51">
        <v>100000</v>
      </c>
      <c r="K26" s="68">
        <v>1</v>
      </c>
      <c r="L26" s="51"/>
      <c r="M26" s="68"/>
      <c r="N26" s="51"/>
      <c r="O26" s="13"/>
      <c r="P26" s="13" t="s">
        <v>112</v>
      </c>
      <c r="Q26" s="129" t="s">
        <v>25</v>
      </c>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t="s">
        <v>41</v>
      </c>
      <c r="AX26" s="24" t="s">
        <v>42</v>
      </c>
      <c r="AY26" s="12" t="s">
        <v>80</v>
      </c>
      <c r="AZ26" s="6"/>
    </row>
    <row r="27" spans="1:52" s="32" customFormat="1" ht="150" customHeight="1">
      <c r="A27" s="207"/>
      <c r="B27" s="156"/>
      <c r="C27" s="217"/>
      <c r="D27" s="217"/>
      <c r="E27" s="217"/>
      <c r="F27" s="11" t="s">
        <v>14</v>
      </c>
      <c r="G27" s="51">
        <v>74281</v>
      </c>
      <c r="H27" s="51"/>
      <c r="I27" s="179"/>
      <c r="J27" s="51"/>
      <c r="K27" s="13"/>
      <c r="L27" s="51">
        <v>74281</v>
      </c>
      <c r="M27" s="68">
        <v>1</v>
      </c>
      <c r="N27" s="51"/>
      <c r="O27" s="13"/>
      <c r="P27" s="13" t="s">
        <v>113</v>
      </c>
      <c r="Q27" s="90" t="s">
        <v>32</v>
      </c>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t="s">
        <v>65</v>
      </c>
      <c r="AX27" s="35" t="s">
        <v>70</v>
      </c>
      <c r="AY27" s="12" t="s">
        <v>79</v>
      </c>
      <c r="AZ27" s="6"/>
    </row>
    <row r="28" spans="1:52" s="32" customFormat="1" ht="28.5" customHeight="1">
      <c r="A28" s="207"/>
      <c r="B28" s="156"/>
      <c r="C28" s="217"/>
      <c r="D28" s="217"/>
      <c r="E28" s="217"/>
      <c r="F28" s="159" t="s">
        <v>21</v>
      </c>
      <c r="G28" s="152">
        <v>24022</v>
      </c>
      <c r="H28" s="73"/>
      <c r="I28" s="177"/>
      <c r="J28" s="73"/>
      <c r="K28" s="20"/>
      <c r="L28" s="153">
        <v>24022</v>
      </c>
      <c r="M28" s="208">
        <v>1</v>
      </c>
      <c r="N28" s="73"/>
      <c r="O28" s="20"/>
      <c r="P28" s="135" t="s">
        <v>114</v>
      </c>
      <c r="Q28" s="160" t="s">
        <v>57</v>
      </c>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220" t="s">
        <v>38</v>
      </c>
      <c r="AX28" s="141" t="s">
        <v>71</v>
      </c>
      <c r="AY28" s="190" t="s">
        <v>79</v>
      </c>
      <c r="AZ28" s="6"/>
    </row>
    <row r="29" spans="1:52" s="32" customFormat="1" ht="32.25" customHeight="1">
      <c r="A29" s="207"/>
      <c r="B29" s="156"/>
      <c r="C29" s="217"/>
      <c r="D29" s="217"/>
      <c r="E29" s="217"/>
      <c r="F29" s="159"/>
      <c r="G29" s="152"/>
      <c r="H29" s="74"/>
      <c r="I29" s="178"/>
      <c r="J29" s="74"/>
      <c r="K29" s="22"/>
      <c r="L29" s="120"/>
      <c r="M29" s="209"/>
      <c r="N29" s="74"/>
      <c r="O29" s="22"/>
      <c r="P29" s="136"/>
      <c r="Q29" s="161"/>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220"/>
      <c r="AX29" s="141"/>
      <c r="AY29" s="191"/>
      <c r="AZ29" s="6"/>
    </row>
    <row r="30" spans="1:52" s="32" customFormat="1" ht="28.5" customHeight="1">
      <c r="A30" s="207"/>
      <c r="B30" s="156"/>
      <c r="C30" s="217"/>
      <c r="D30" s="217"/>
      <c r="E30" s="217"/>
      <c r="F30" s="159" t="s">
        <v>15</v>
      </c>
      <c r="G30" s="152">
        <v>136305</v>
      </c>
      <c r="H30" s="73"/>
      <c r="I30" s="177"/>
      <c r="J30" s="73"/>
      <c r="K30" s="20"/>
      <c r="L30" s="153">
        <v>136305</v>
      </c>
      <c r="M30" s="66">
        <v>1</v>
      </c>
      <c r="N30" s="73"/>
      <c r="O30" s="20"/>
      <c r="P30" s="135" t="s">
        <v>115</v>
      </c>
      <c r="Q30" s="160" t="s">
        <v>33</v>
      </c>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220" t="s">
        <v>45</v>
      </c>
      <c r="AX30" s="141" t="s">
        <v>69</v>
      </c>
      <c r="AY30" s="190" t="s">
        <v>79</v>
      </c>
      <c r="AZ30" s="6"/>
    </row>
    <row r="31" spans="1:52" s="32" customFormat="1" ht="17.25" customHeight="1">
      <c r="A31" s="207"/>
      <c r="B31" s="156"/>
      <c r="C31" s="217"/>
      <c r="D31" s="217"/>
      <c r="E31" s="217"/>
      <c r="F31" s="159"/>
      <c r="G31" s="152"/>
      <c r="H31" s="74"/>
      <c r="I31" s="178"/>
      <c r="J31" s="74"/>
      <c r="K31" s="22"/>
      <c r="L31" s="120"/>
      <c r="M31" s="67"/>
      <c r="N31" s="74"/>
      <c r="O31" s="22"/>
      <c r="P31" s="136"/>
      <c r="Q31" s="161"/>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220"/>
      <c r="AX31" s="141"/>
      <c r="AY31" s="191"/>
      <c r="AZ31" s="6"/>
    </row>
    <row r="32" spans="1:52" s="32" customFormat="1" ht="33.75" customHeight="1">
      <c r="A32" s="207"/>
      <c r="B32" s="156"/>
      <c r="C32" s="217"/>
      <c r="D32" s="217"/>
      <c r="E32" s="217"/>
      <c r="F32" s="11"/>
      <c r="G32" s="51">
        <v>-320000</v>
      </c>
      <c r="H32" s="74"/>
      <c r="I32" s="178"/>
      <c r="J32" s="74"/>
      <c r="K32" s="22"/>
      <c r="L32" s="74"/>
      <c r="M32" s="67"/>
      <c r="N32" s="74">
        <v>-320000</v>
      </c>
      <c r="O32" s="22"/>
      <c r="P32" s="22" t="s">
        <v>127</v>
      </c>
      <c r="Q32" s="127"/>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24"/>
      <c r="AY32" s="28"/>
      <c r="AZ32" s="6"/>
    </row>
    <row r="33" spans="1:52" s="32" customFormat="1" ht="55.5" customHeight="1">
      <c r="A33" s="207"/>
      <c r="B33" s="156"/>
      <c r="C33" s="217"/>
      <c r="D33" s="217"/>
      <c r="E33" s="217"/>
      <c r="F33" s="11" t="s">
        <v>75</v>
      </c>
      <c r="G33" s="51">
        <v>360000</v>
      </c>
      <c r="H33" s="51"/>
      <c r="I33" s="179"/>
      <c r="J33" s="51"/>
      <c r="K33" s="13"/>
      <c r="L33" s="51"/>
      <c r="M33" s="68"/>
      <c r="N33" s="51">
        <v>360000</v>
      </c>
      <c r="O33" s="68">
        <v>1</v>
      </c>
      <c r="P33" s="13" t="s">
        <v>116</v>
      </c>
      <c r="Q33" s="129" t="s">
        <v>39</v>
      </c>
      <c r="R33" s="11" t="s">
        <v>34</v>
      </c>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t="s">
        <v>38</v>
      </c>
      <c r="AX33" s="24" t="s">
        <v>40</v>
      </c>
      <c r="AY33" s="12" t="s">
        <v>81</v>
      </c>
      <c r="AZ33" s="6"/>
    </row>
    <row r="34" spans="1:52" s="32" customFormat="1" ht="28.5" customHeight="1">
      <c r="A34" s="207"/>
      <c r="B34" s="156"/>
      <c r="C34" s="217"/>
      <c r="D34" s="217"/>
      <c r="E34" s="217"/>
      <c r="F34" s="159" t="s">
        <v>16</v>
      </c>
      <c r="G34" s="152">
        <v>960000</v>
      </c>
      <c r="H34" s="73"/>
      <c r="I34" s="177"/>
      <c r="J34" s="153">
        <v>960000</v>
      </c>
      <c r="K34" s="208">
        <v>1</v>
      </c>
      <c r="L34" s="73"/>
      <c r="M34" s="66"/>
      <c r="N34" s="153"/>
      <c r="O34" s="20"/>
      <c r="P34" s="154" t="s">
        <v>117</v>
      </c>
      <c r="Q34" s="158" t="s">
        <v>82</v>
      </c>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220" t="s">
        <v>41</v>
      </c>
      <c r="AX34" s="220" t="s">
        <v>43</v>
      </c>
      <c r="AY34" s="220" t="s">
        <v>79</v>
      </c>
      <c r="AZ34" s="6"/>
    </row>
    <row r="35" spans="1:52" s="32" customFormat="1" ht="23.25" customHeight="1">
      <c r="A35" s="219"/>
      <c r="B35" s="157"/>
      <c r="C35" s="218"/>
      <c r="D35" s="218"/>
      <c r="E35" s="218"/>
      <c r="F35" s="134"/>
      <c r="G35" s="153"/>
      <c r="H35" s="88"/>
      <c r="I35" s="182"/>
      <c r="J35" s="120"/>
      <c r="K35" s="209"/>
      <c r="L35" s="88"/>
      <c r="M35" s="150"/>
      <c r="N35" s="120"/>
      <c r="O35" s="22"/>
      <c r="P35" s="154"/>
      <c r="Q35" s="158"/>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12"/>
      <c r="AU35" s="12"/>
      <c r="AV35" s="12"/>
      <c r="AW35" s="220"/>
      <c r="AX35" s="220"/>
      <c r="AY35" s="220"/>
      <c r="AZ35" s="6"/>
    </row>
    <row r="36" spans="1:52" s="32" customFormat="1" ht="28.5" customHeight="1">
      <c r="A36" s="210" t="s">
        <v>51</v>
      </c>
      <c r="B36" s="210"/>
      <c r="C36" s="210"/>
      <c r="D36" s="210"/>
      <c r="E36" s="210"/>
      <c r="F36" s="210"/>
      <c r="G36" s="91">
        <f>SUM(G23:G35)</f>
        <v>1502328</v>
      </c>
      <c r="H36" s="91">
        <f>SUM(32000+42860)</f>
        <v>74860</v>
      </c>
      <c r="I36" s="180"/>
      <c r="J36" s="91">
        <f>SUM(25000+100000+960000)</f>
        <v>1085000</v>
      </c>
      <c r="K36" s="49"/>
      <c r="L36" s="91">
        <f>SUM(42860+74281+24022+136305)</f>
        <v>277468</v>
      </c>
      <c r="M36" s="151"/>
      <c r="N36" s="91">
        <f>SUM(25000+360000-320000)</f>
        <v>65000</v>
      </c>
      <c r="O36" s="49"/>
      <c r="P36" s="19"/>
      <c r="Q36" s="189"/>
      <c r="R36" s="192"/>
      <c r="S36" s="192"/>
      <c r="T36" s="192"/>
      <c r="U36" s="192"/>
      <c r="V36" s="192"/>
      <c r="W36" s="192"/>
      <c r="X36" s="192"/>
      <c r="Y36" s="192"/>
      <c r="Z36" s="192"/>
      <c r="AA36" s="192"/>
      <c r="AB36" s="192"/>
      <c r="AC36" s="192"/>
      <c r="AD36" s="192"/>
      <c r="AE36" s="192"/>
      <c r="AF36" s="192"/>
      <c r="AG36" s="192"/>
      <c r="AH36" s="192"/>
      <c r="AI36" s="192"/>
      <c r="AJ36" s="192"/>
      <c r="AK36" s="192"/>
      <c r="AL36" s="192"/>
      <c r="AM36" s="192"/>
      <c r="AN36" s="192"/>
      <c r="AO36" s="192"/>
      <c r="AP36" s="192"/>
      <c r="AQ36" s="192"/>
      <c r="AR36" s="192"/>
      <c r="AS36" s="192"/>
      <c r="AT36" s="192"/>
      <c r="AU36" s="192"/>
      <c r="AV36" s="192"/>
      <c r="AW36" s="192"/>
      <c r="AX36" s="192"/>
      <c r="AY36" s="192"/>
      <c r="AZ36" s="6"/>
    </row>
    <row r="37" spans="1:52" s="114" customFormat="1" ht="50.25" customHeight="1">
      <c r="A37" s="200" t="s">
        <v>144</v>
      </c>
      <c r="B37" s="200" t="s">
        <v>145</v>
      </c>
      <c r="C37" s="200" t="s">
        <v>146</v>
      </c>
      <c r="D37" s="200" t="s">
        <v>146</v>
      </c>
      <c r="E37" s="200" t="s">
        <v>146</v>
      </c>
      <c r="F37" s="109" t="s">
        <v>147</v>
      </c>
      <c r="G37" s="115">
        <v>15000</v>
      </c>
      <c r="H37" s="110"/>
      <c r="I37" s="183"/>
      <c r="J37" s="115">
        <v>15000</v>
      </c>
      <c r="K37" s="111">
        <v>1</v>
      </c>
      <c r="L37" s="110"/>
      <c r="M37" s="111"/>
      <c r="N37" s="110"/>
      <c r="O37" s="112"/>
      <c r="P37" s="9" t="s">
        <v>148</v>
      </c>
      <c r="Q37" s="126" t="s">
        <v>166</v>
      </c>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13" t="s">
        <v>149</v>
      </c>
      <c r="AZ37" s="6"/>
    </row>
    <row r="38" spans="1:52" s="114" customFormat="1" ht="98.25" customHeight="1">
      <c r="A38" s="201"/>
      <c r="B38" s="201"/>
      <c r="C38" s="201"/>
      <c r="D38" s="201"/>
      <c r="E38" s="201"/>
      <c r="F38" s="109" t="s">
        <v>150</v>
      </c>
      <c r="G38" s="115">
        <v>25000</v>
      </c>
      <c r="H38" s="110"/>
      <c r="I38" s="183"/>
      <c r="J38" s="115">
        <v>25000</v>
      </c>
      <c r="K38" s="111">
        <v>1</v>
      </c>
      <c r="L38" s="132"/>
      <c r="M38" s="145"/>
      <c r="N38" s="132"/>
      <c r="O38" s="133"/>
      <c r="P38" s="9" t="s">
        <v>151</v>
      </c>
      <c r="Q38" s="146" t="s">
        <v>167</v>
      </c>
      <c r="R38" s="116"/>
      <c r="S38" s="116"/>
      <c r="T38" s="116"/>
      <c r="U38" s="116"/>
      <c r="V38" s="116"/>
      <c r="W38" s="116"/>
      <c r="X38" s="116"/>
      <c r="Y38" s="116"/>
      <c r="Z38" s="116"/>
      <c r="AA38" s="116"/>
      <c r="AB38" s="116"/>
      <c r="AC38" s="116"/>
      <c r="AD38" s="116"/>
      <c r="AE38" s="116"/>
      <c r="AF38" s="116"/>
      <c r="AG38" s="116"/>
      <c r="AH38" s="116"/>
      <c r="AI38" s="116"/>
      <c r="AJ38" s="116"/>
      <c r="AK38" s="116"/>
      <c r="AL38" s="116"/>
      <c r="AM38" s="116"/>
      <c r="AN38" s="116"/>
      <c r="AO38" s="116"/>
      <c r="AP38" s="116"/>
      <c r="AQ38" s="116"/>
      <c r="AR38" s="116"/>
      <c r="AS38" s="116"/>
      <c r="AT38" s="116"/>
      <c r="AU38" s="116"/>
      <c r="AV38" s="116"/>
      <c r="AW38" s="10"/>
      <c r="AX38" s="10"/>
      <c r="AY38" s="10" t="s">
        <v>152</v>
      </c>
      <c r="AZ38" s="6"/>
    </row>
    <row r="39" spans="1:52" s="114" customFormat="1" ht="81.75" customHeight="1">
      <c r="A39" s="201"/>
      <c r="B39" s="201"/>
      <c r="C39" s="201"/>
      <c r="D39" s="201"/>
      <c r="E39" s="201"/>
      <c r="F39" s="109" t="s">
        <v>170</v>
      </c>
      <c r="G39" s="115">
        <v>105000</v>
      </c>
      <c r="H39" s="110"/>
      <c r="I39" s="183"/>
      <c r="J39" s="115">
        <v>105000</v>
      </c>
      <c r="K39" s="111">
        <v>1</v>
      </c>
      <c r="L39" s="110"/>
      <c r="M39" s="111"/>
      <c r="N39" s="110"/>
      <c r="O39" s="112"/>
      <c r="P39" s="9" t="s">
        <v>153</v>
      </c>
      <c r="Q39" s="146" t="s">
        <v>168</v>
      </c>
      <c r="R39" s="116"/>
      <c r="S39" s="116"/>
      <c r="T39" s="116"/>
      <c r="U39" s="116"/>
      <c r="V39" s="116"/>
      <c r="W39" s="116"/>
      <c r="X39" s="116"/>
      <c r="Y39" s="116"/>
      <c r="Z39" s="116"/>
      <c r="AA39" s="116"/>
      <c r="AB39" s="116"/>
      <c r="AC39" s="116"/>
      <c r="AD39" s="116"/>
      <c r="AE39" s="116"/>
      <c r="AF39" s="116"/>
      <c r="AG39" s="116"/>
      <c r="AH39" s="116"/>
      <c r="AI39" s="116"/>
      <c r="AJ39" s="116"/>
      <c r="AK39" s="116"/>
      <c r="AL39" s="116"/>
      <c r="AM39" s="116"/>
      <c r="AN39" s="116"/>
      <c r="AO39" s="116"/>
      <c r="AP39" s="116"/>
      <c r="AQ39" s="116"/>
      <c r="AR39" s="116"/>
      <c r="AS39" s="116"/>
      <c r="AT39" s="116"/>
      <c r="AU39" s="116"/>
      <c r="AV39" s="116"/>
      <c r="AW39" s="10"/>
      <c r="AX39" s="10"/>
      <c r="AY39" s="10" t="s">
        <v>152</v>
      </c>
      <c r="AZ39" s="6"/>
    </row>
    <row r="40" spans="1:52" s="114" customFormat="1" ht="68.25" customHeight="1">
      <c r="A40" s="201"/>
      <c r="B40" s="201"/>
      <c r="C40" s="201"/>
      <c r="D40" s="201"/>
      <c r="E40" s="201"/>
      <c r="F40" s="109" t="s">
        <v>154</v>
      </c>
      <c r="G40" s="115">
        <v>385000</v>
      </c>
      <c r="H40" s="110"/>
      <c r="I40" s="183"/>
      <c r="J40" s="110"/>
      <c r="K40" s="112"/>
      <c r="L40" s="110"/>
      <c r="M40" s="111"/>
      <c r="N40" s="115">
        <v>385000</v>
      </c>
      <c r="O40" s="111">
        <v>1</v>
      </c>
      <c r="P40" s="147" t="s">
        <v>169</v>
      </c>
      <c r="Q40" s="148" t="s">
        <v>155</v>
      </c>
      <c r="R40" s="116"/>
      <c r="S40" s="116"/>
      <c r="T40" s="116"/>
      <c r="U40" s="116"/>
      <c r="V40" s="116"/>
      <c r="W40" s="116"/>
      <c r="X40" s="116"/>
      <c r="Y40" s="116"/>
      <c r="Z40" s="116"/>
      <c r="AA40" s="116"/>
      <c r="AB40" s="116"/>
      <c r="AC40" s="116"/>
      <c r="AD40" s="116"/>
      <c r="AE40" s="116"/>
      <c r="AF40" s="116"/>
      <c r="AG40" s="116"/>
      <c r="AH40" s="116"/>
      <c r="AI40" s="116"/>
      <c r="AJ40" s="116"/>
      <c r="AK40" s="116"/>
      <c r="AL40" s="116"/>
      <c r="AM40" s="116"/>
      <c r="AN40" s="116"/>
      <c r="AO40" s="116"/>
      <c r="AP40" s="116"/>
      <c r="AQ40" s="116"/>
      <c r="AR40" s="116"/>
      <c r="AS40" s="116"/>
      <c r="AT40" s="116"/>
      <c r="AU40" s="116"/>
      <c r="AV40" s="116"/>
      <c r="AW40" s="107"/>
      <c r="AX40" s="107"/>
      <c r="AY40" s="107" t="s">
        <v>156</v>
      </c>
      <c r="AZ40" s="6"/>
    </row>
    <row r="41" spans="1:52" s="114" customFormat="1" ht="39.75" customHeight="1">
      <c r="A41" s="201"/>
      <c r="B41" s="201"/>
      <c r="C41" s="201"/>
      <c r="D41" s="201"/>
      <c r="E41" s="201"/>
      <c r="F41" s="109" t="s">
        <v>157</v>
      </c>
      <c r="G41" s="115">
        <v>25000</v>
      </c>
      <c r="H41" s="110"/>
      <c r="I41" s="183"/>
      <c r="J41" s="110"/>
      <c r="K41" s="112"/>
      <c r="L41" s="115">
        <v>25000</v>
      </c>
      <c r="M41" s="111">
        <v>1</v>
      </c>
      <c r="N41" s="110"/>
      <c r="O41" s="112"/>
      <c r="P41" s="9" t="s">
        <v>158</v>
      </c>
      <c r="Q41" s="146" t="s">
        <v>159</v>
      </c>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t="s">
        <v>156</v>
      </c>
      <c r="AZ41" s="6"/>
    </row>
    <row r="42" spans="1:51" ht="38.25" customHeight="1">
      <c r="A42" s="202"/>
      <c r="B42" s="202"/>
      <c r="C42" s="202"/>
      <c r="D42" s="202"/>
      <c r="E42" s="202"/>
      <c r="F42" s="10" t="s">
        <v>160</v>
      </c>
      <c r="G42" s="113">
        <v>30000</v>
      </c>
      <c r="H42" s="172">
        <v>10000</v>
      </c>
      <c r="I42" s="184">
        <v>0.3333</v>
      </c>
      <c r="J42" s="172">
        <v>10000</v>
      </c>
      <c r="K42" s="184">
        <v>0.3333</v>
      </c>
      <c r="L42" s="113">
        <v>10000</v>
      </c>
      <c r="M42" s="184">
        <v>0.3333</v>
      </c>
      <c r="N42" s="168"/>
      <c r="O42" s="169"/>
      <c r="P42" s="170" t="s">
        <v>161</v>
      </c>
      <c r="Q42" s="146" t="s">
        <v>162</v>
      </c>
      <c r="R42" s="171"/>
      <c r="S42" s="171"/>
      <c r="T42" s="171"/>
      <c r="U42" s="171"/>
      <c r="V42" s="171"/>
      <c r="W42" s="171"/>
      <c r="X42" s="171"/>
      <c r="Y42" s="171"/>
      <c r="Z42" s="171"/>
      <c r="AA42" s="171"/>
      <c r="AB42" s="171"/>
      <c r="AC42" s="171"/>
      <c r="AD42" s="171"/>
      <c r="AE42" s="171"/>
      <c r="AF42" s="171"/>
      <c r="AG42" s="171"/>
      <c r="AH42" s="171"/>
      <c r="AI42" s="171"/>
      <c r="AJ42" s="171"/>
      <c r="AK42" s="171"/>
      <c r="AL42" s="171"/>
      <c r="AM42" s="171"/>
      <c r="AN42" s="171"/>
      <c r="AO42" s="171"/>
      <c r="AP42" s="171"/>
      <c r="AQ42" s="171"/>
      <c r="AR42" s="171"/>
      <c r="AS42" s="171"/>
      <c r="AT42" s="171"/>
      <c r="AU42" s="171"/>
      <c r="AV42" s="171"/>
      <c r="AW42" s="10"/>
      <c r="AX42" s="171"/>
      <c r="AY42" s="171" t="s">
        <v>156</v>
      </c>
    </row>
    <row r="43" spans="1:51" ht="38.25" customHeight="1">
      <c r="A43" s="198" t="s">
        <v>163</v>
      </c>
      <c r="B43" s="198"/>
      <c r="C43" s="198"/>
      <c r="D43" s="198"/>
      <c r="E43" s="198"/>
      <c r="F43" s="198"/>
      <c r="G43" s="173">
        <f>SUM(G37:G42)</f>
        <v>585000</v>
      </c>
      <c r="H43" s="95">
        <f>SUM(H42)</f>
        <v>10000</v>
      </c>
      <c r="I43" s="181"/>
      <c r="J43" s="48">
        <f>SUM(J37:J42)</f>
        <v>155000</v>
      </c>
      <c r="K43" s="187"/>
      <c r="L43" s="95">
        <f>SUM(L37:L42)</f>
        <v>35000</v>
      </c>
      <c r="M43" s="163"/>
      <c r="N43" s="188">
        <f>SUM(N37:N42)</f>
        <v>385000</v>
      </c>
      <c r="O43" s="169"/>
      <c r="P43" s="170"/>
      <c r="Q43" s="146"/>
      <c r="R43" s="171"/>
      <c r="S43" s="171"/>
      <c r="T43" s="171"/>
      <c r="U43" s="171"/>
      <c r="V43" s="171"/>
      <c r="W43" s="171"/>
      <c r="X43" s="171"/>
      <c r="Y43" s="171"/>
      <c r="Z43" s="171"/>
      <c r="AA43" s="171"/>
      <c r="AB43" s="171"/>
      <c r="AC43" s="171"/>
      <c r="AD43" s="171"/>
      <c r="AE43" s="171"/>
      <c r="AF43" s="171"/>
      <c r="AG43" s="171"/>
      <c r="AH43" s="171"/>
      <c r="AI43" s="171"/>
      <c r="AJ43" s="171"/>
      <c r="AK43" s="171"/>
      <c r="AL43" s="171"/>
      <c r="AM43" s="171"/>
      <c r="AN43" s="171"/>
      <c r="AO43" s="171"/>
      <c r="AP43" s="171"/>
      <c r="AQ43" s="171"/>
      <c r="AR43" s="171"/>
      <c r="AS43" s="171"/>
      <c r="AT43" s="171"/>
      <c r="AU43" s="171"/>
      <c r="AV43" s="171"/>
      <c r="AW43" s="10"/>
      <c r="AX43" s="171"/>
      <c r="AY43" s="171"/>
    </row>
    <row r="44" spans="1:51" ht="28.5" customHeight="1" thickBot="1">
      <c r="A44" s="237" t="s">
        <v>143</v>
      </c>
      <c r="B44" s="237"/>
      <c r="C44" s="237"/>
      <c r="D44" s="237"/>
      <c r="E44" s="237"/>
      <c r="F44" s="237"/>
      <c r="G44" s="96">
        <f>SUM(G7+G13+G22+G36+G43)</f>
        <v>11959728</v>
      </c>
      <c r="H44" s="167">
        <f>SUM(H45:H48)</f>
        <v>1</v>
      </c>
      <c r="I44" s="185"/>
      <c r="J44" s="100"/>
      <c r="K44" s="53"/>
      <c r="L44" s="228"/>
      <c r="M44" s="228"/>
      <c r="N44" s="228"/>
      <c r="O44" s="53"/>
      <c r="P44" s="64"/>
      <c r="Q44" s="130"/>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c r="AS44" s="52"/>
      <c r="AT44" s="52"/>
      <c r="AU44" s="52"/>
      <c r="AV44" s="52"/>
      <c r="AW44" s="52"/>
      <c r="AX44" s="52"/>
      <c r="AY44" s="52"/>
    </row>
    <row r="45" spans="1:51" ht="28.5" customHeight="1">
      <c r="A45" s="241" t="s">
        <v>118</v>
      </c>
      <c r="B45" s="241"/>
      <c r="C45" s="241"/>
      <c r="D45" s="241"/>
      <c r="E45" s="241"/>
      <c r="F45" s="241"/>
      <c r="G45" s="81">
        <f>+SUM(H7+H13+H22+H36+H43)</f>
        <v>7854960</v>
      </c>
      <c r="H45" s="60">
        <f>SUM(G45/G44)</f>
        <v>0.6567841676666895</v>
      </c>
      <c r="I45" s="185"/>
      <c r="J45" s="100"/>
      <c r="K45" s="53"/>
      <c r="L45" s="228"/>
      <c r="M45" s="228"/>
      <c r="N45" s="228"/>
      <c r="O45" s="53"/>
      <c r="Q45" s="203" t="s">
        <v>141</v>
      </c>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c r="AS45" s="52"/>
      <c r="AT45" s="52"/>
      <c r="AU45" s="52"/>
      <c r="AV45" s="52"/>
      <c r="AW45" s="52"/>
      <c r="AX45" s="52"/>
      <c r="AY45" s="52"/>
    </row>
    <row r="46" spans="1:51" ht="28.5" customHeight="1">
      <c r="A46" s="241" t="s">
        <v>119</v>
      </c>
      <c r="B46" s="241"/>
      <c r="C46" s="241"/>
      <c r="D46" s="241"/>
      <c r="E46" s="241"/>
      <c r="F46" s="241"/>
      <c r="G46" s="81">
        <f>SUM(J7+J13+J22+J36+J43)</f>
        <v>2051250</v>
      </c>
      <c r="H46" s="60">
        <f>SUM(G46/G44)</f>
        <v>0.17151309795674283</v>
      </c>
      <c r="I46" s="185"/>
      <c r="J46" s="100"/>
      <c r="K46" s="53"/>
      <c r="L46" s="240" t="s">
        <v>133</v>
      </c>
      <c r="M46" s="240"/>
      <c r="N46" s="240"/>
      <c r="O46" s="53"/>
      <c r="Q46" s="204"/>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c r="AS46" s="52"/>
      <c r="AT46" s="52"/>
      <c r="AU46" s="52"/>
      <c r="AV46" s="52"/>
      <c r="AW46" s="52"/>
      <c r="AX46" s="52"/>
      <c r="AY46" s="52"/>
    </row>
    <row r="47" spans="1:51" ht="32.25" customHeight="1" thickBot="1">
      <c r="A47" s="242" t="s">
        <v>120</v>
      </c>
      <c r="B47" s="242"/>
      <c r="C47" s="242"/>
      <c r="D47" s="242"/>
      <c r="E47" s="242"/>
      <c r="F47" s="242"/>
      <c r="G47" s="97">
        <f>SUM(L7+L13+L22+L36+L43)</f>
        <v>783518</v>
      </c>
      <c r="H47" s="63">
        <f>SUM(G47/G44)</f>
        <v>0.06551302838994331</v>
      </c>
      <c r="I47" s="193"/>
      <c r="J47" s="101"/>
      <c r="K47" s="54"/>
      <c r="L47" s="103" t="s">
        <v>137</v>
      </c>
      <c r="M47" s="165" t="s">
        <v>138</v>
      </c>
      <c r="N47" s="104" t="s">
        <v>139</v>
      </c>
      <c r="O47" s="54"/>
      <c r="Q47" s="204"/>
      <c r="R47" s="55"/>
      <c r="S47" s="55"/>
      <c r="T47" s="55"/>
      <c r="U47" s="55"/>
      <c r="V47" s="55"/>
      <c r="W47" s="55"/>
      <c r="X47" s="55"/>
      <c r="Y47" s="55"/>
      <c r="Z47" s="55"/>
      <c r="AA47" s="55"/>
      <c r="AB47" s="55"/>
      <c r="AC47" s="55"/>
      <c r="AD47" s="55"/>
      <c r="AE47" s="55"/>
      <c r="AF47" s="55"/>
      <c r="AG47" s="55"/>
      <c r="AH47" s="55"/>
      <c r="AI47" s="55"/>
      <c r="AJ47" s="55"/>
      <c r="AK47" s="55"/>
      <c r="AL47" s="55"/>
      <c r="AM47" s="55"/>
      <c r="AN47" s="55"/>
      <c r="AO47" s="55"/>
      <c r="AP47" s="55"/>
      <c r="AQ47" s="55"/>
      <c r="AR47" s="55"/>
      <c r="AS47" s="55"/>
      <c r="AT47" s="55"/>
      <c r="AU47" s="55"/>
      <c r="AV47" s="55"/>
      <c r="AW47" s="56"/>
      <c r="AX47" s="55"/>
      <c r="AY47" s="55"/>
    </row>
    <row r="48" spans="1:51" ht="28.5" customHeight="1">
      <c r="A48" s="243" t="s">
        <v>121</v>
      </c>
      <c r="B48" s="243"/>
      <c r="C48" s="243"/>
      <c r="D48" s="243"/>
      <c r="E48" s="243"/>
      <c r="F48" s="243"/>
      <c r="G48" s="80">
        <f>SUM(N7+N13+N22+N36+N43)</f>
        <v>1270000</v>
      </c>
      <c r="H48" s="61">
        <f>SUM(G48/G44)</f>
        <v>0.10618970598662444</v>
      </c>
      <c r="I48" s="194"/>
      <c r="J48" s="102"/>
      <c r="K48" s="57"/>
      <c r="L48" s="105" t="s">
        <v>136</v>
      </c>
      <c r="M48" s="106">
        <v>38148</v>
      </c>
      <c r="N48" s="80">
        <v>430000</v>
      </c>
      <c r="O48" s="58"/>
      <c r="Q48" s="204"/>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c r="AS48" s="52"/>
      <c r="AT48" s="52"/>
      <c r="AU48" s="52"/>
      <c r="AV48" s="52"/>
      <c r="AW48" s="52"/>
      <c r="AX48" s="52"/>
      <c r="AY48" s="52"/>
    </row>
    <row r="49" spans="1:51" ht="28.5" customHeight="1">
      <c r="A49" s="59"/>
      <c r="B49" s="59"/>
      <c r="C49" s="80"/>
      <c r="D49" s="80"/>
      <c r="E49" s="80"/>
      <c r="F49" s="59"/>
      <c r="G49" s="80"/>
      <c r="H49" s="80"/>
      <c r="I49" s="194"/>
      <c r="J49" s="102"/>
      <c r="K49" s="57"/>
      <c r="L49" s="105" t="s">
        <v>134</v>
      </c>
      <c r="M49" s="106">
        <v>38148</v>
      </c>
      <c r="N49" s="80">
        <v>5318500</v>
      </c>
      <c r="O49" s="58"/>
      <c r="Q49" s="204"/>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c r="AS49" s="52"/>
      <c r="AT49" s="52"/>
      <c r="AU49" s="52"/>
      <c r="AV49" s="52"/>
      <c r="AW49" s="52"/>
      <c r="AX49" s="52"/>
      <c r="AY49" s="52"/>
    </row>
    <row r="50" spans="1:51" ht="28.5" customHeight="1" thickBot="1">
      <c r="A50" s="238" t="s">
        <v>142</v>
      </c>
      <c r="B50" s="238"/>
      <c r="C50" s="238"/>
      <c r="D50" s="238"/>
      <c r="E50" s="238"/>
      <c r="F50" s="238"/>
      <c r="G50" s="98">
        <f>SUM(E3+E4+E8+E14+E23)</f>
        <v>10174323</v>
      </c>
      <c r="H50" s="98"/>
      <c r="I50" s="194"/>
      <c r="J50" s="102"/>
      <c r="K50" s="57"/>
      <c r="L50" s="105" t="s">
        <v>135</v>
      </c>
      <c r="M50" s="106">
        <v>38518</v>
      </c>
      <c r="N50" s="80">
        <v>2660000</v>
      </c>
      <c r="O50" s="44" t="s">
        <v>140</v>
      </c>
      <c r="P50" s="199" t="s">
        <v>165</v>
      </c>
      <c r="Q50" s="204"/>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c r="AS50" s="52"/>
      <c r="AT50" s="52"/>
      <c r="AU50" s="52"/>
      <c r="AV50" s="52"/>
      <c r="AW50" s="52"/>
      <c r="AX50" s="52"/>
      <c r="AY50" s="52"/>
    </row>
    <row r="51" spans="1:51" ht="28.5" customHeight="1">
      <c r="A51" s="239" t="s">
        <v>129</v>
      </c>
      <c r="B51" s="239"/>
      <c r="C51" s="239"/>
      <c r="D51" s="239"/>
      <c r="E51" s="239"/>
      <c r="F51" s="239"/>
      <c r="G51" s="80">
        <f>SUM(C3+C4+C8+C14+C23)</f>
        <v>5697933</v>
      </c>
      <c r="H51" s="80"/>
      <c r="I51" s="194"/>
      <c r="J51" s="102"/>
      <c r="K51" s="57"/>
      <c r="L51" s="196"/>
      <c r="M51" s="197"/>
      <c r="N51" s="196"/>
      <c r="O51" s="58"/>
      <c r="P51" s="199"/>
      <c r="Q51" s="204"/>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c r="AS51" s="52"/>
      <c r="AT51" s="52"/>
      <c r="AU51" s="52"/>
      <c r="AV51" s="52"/>
      <c r="AW51" s="52"/>
      <c r="AX51" s="52"/>
      <c r="AY51" s="52"/>
    </row>
    <row r="52" spans="1:51" ht="28.5" customHeight="1">
      <c r="A52" s="239" t="s">
        <v>130</v>
      </c>
      <c r="B52" s="239"/>
      <c r="C52" s="239"/>
      <c r="D52" s="239"/>
      <c r="E52" s="239"/>
      <c r="F52" s="239"/>
      <c r="G52" s="80">
        <f>SUM(D4+D8+D14+D23)</f>
        <v>4476390</v>
      </c>
      <c r="H52" s="80"/>
      <c r="I52" s="194"/>
      <c r="J52" s="244"/>
      <c r="K52" s="244"/>
      <c r="L52" s="244"/>
      <c r="M52" s="244"/>
      <c r="N52" s="244"/>
      <c r="O52" s="58"/>
      <c r="Q52" s="204"/>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c r="AS52" s="52"/>
      <c r="AT52" s="52"/>
      <c r="AU52" s="52"/>
      <c r="AV52" s="52"/>
      <c r="AW52" s="52"/>
      <c r="AX52" s="52"/>
      <c r="AY52" s="52"/>
    </row>
    <row r="53" spans="1:51" ht="28.5" customHeight="1">
      <c r="A53" s="37"/>
      <c r="B53" s="37"/>
      <c r="C53" s="81"/>
      <c r="D53" s="80"/>
      <c r="E53" s="80"/>
      <c r="F53" s="59"/>
      <c r="G53" s="80"/>
      <c r="H53" s="80"/>
      <c r="I53" s="194"/>
      <c r="J53" s="102"/>
      <c r="K53" s="57"/>
      <c r="L53" s="102"/>
      <c r="M53" s="166"/>
      <c r="N53" s="102"/>
      <c r="O53" s="58"/>
      <c r="P53" s="57"/>
      <c r="Q53" s="130"/>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c r="AS53" s="52"/>
      <c r="AT53" s="52"/>
      <c r="AU53" s="52"/>
      <c r="AV53" s="52"/>
      <c r="AW53" s="52"/>
      <c r="AX53" s="52"/>
      <c r="AY53" s="52"/>
    </row>
    <row r="54" ht="24.75" customHeight="1">
      <c r="I54" s="195"/>
    </row>
  </sheetData>
  <mergeCells count="103">
    <mergeCell ref="A52:F52"/>
    <mergeCell ref="L45:N45"/>
    <mergeCell ref="L46:N46"/>
    <mergeCell ref="A45:F45"/>
    <mergeCell ref="A46:F46"/>
    <mergeCell ref="A47:F47"/>
    <mergeCell ref="A48:F48"/>
    <mergeCell ref="J52:N52"/>
    <mergeCell ref="N34:N35"/>
    <mergeCell ref="L44:N44"/>
    <mergeCell ref="H2:I2"/>
    <mergeCell ref="J2:K2"/>
    <mergeCell ref="L2:M2"/>
    <mergeCell ref="N2:O2"/>
    <mergeCell ref="I8:I9"/>
    <mergeCell ref="I20:I21"/>
    <mergeCell ref="J8:J9"/>
    <mergeCell ref="M10:M11"/>
    <mergeCell ref="K8:K9"/>
    <mergeCell ref="A1:AY1"/>
    <mergeCell ref="K34:K35"/>
    <mergeCell ref="AY8:AY9"/>
    <mergeCell ref="AY10:AY11"/>
    <mergeCell ref="P8:P9"/>
    <mergeCell ref="P10:P11"/>
    <mergeCell ref="Q8:Q9"/>
    <mergeCell ref="Q20:Q21"/>
    <mergeCell ref="AY20:AY21"/>
    <mergeCell ref="AW34:AW35"/>
    <mergeCell ref="L10:L11"/>
    <mergeCell ref="H20:H21"/>
    <mergeCell ref="L30:L31"/>
    <mergeCell ref="L28:L29"/>
    <mergeCell ref="F20:F21"/>
    <mergeCell ref="G20:G21"/>
    <mergeCell ref="B4:B6"/>
    <mergeCell ref="B8:B12"/>
    <mergeCell ref="G8:G9"/>
    <mergeCell ref="AW2:AX2"/>
    <mergeCell ref="AW10:AW11"/>
    <mergeCell ref="AX10:AX11"/>
    <mergeCell ref="AW8:AW9"/>
    <mergeCell ref="F3:AX3"/>
    <mergeCell ref="G10:G11"/>
    <mergeCell ref="H8:H9"/>
    <mergeCell ref="AX34:AX35"/>
    <mergeCell ref="AX28:AX29"/>
    <mergeCell ref="AW30:AW31"/>
    <mergeCell ref="AX30:AX31"/>
    <mergeCell ref="AW28:AW29"/>
    <mergeCell ref="B14:B21"/>
    <mergeCell ref="B13:F13"/>
    <mergeCell ref="B7:F7"/>
    <mergeCell ref="F8:F9"/>
    <mergeCell ref="F10:F11"/>
    <mergeCell ref="D14:D21"/>
    <mergeCell ref="C14:C21"/>
    <mergeCell ref="AW20:AW21"/>
    <mergeCell ref="AX20:AX21"/>
    <mergeCell ref="Q13:AX13"/>
    <mergeCell ref="Q7:AX7"/>
    <mergeCell ref="AX8:AX9"/>
    <mergeCell ref="Q10:Q11"/>
    <mergeCell ref="B23:B35"/>
    <mergeCell ref="Q34:Q35"/>
    <mergeCell ref="F28:F29"/>
    <mergeCell ref="Q28:Q29"/>
    <mergeCell ref="F30:F31"/>
    <mergeCell ref="F34:F35"/>
    <mergeCell ref="Q30:Q31"/>
    <mergeCell ref="P30:P31"/>
    <mergeCell ref="P28:P29"/>
    <mergeCell ref="J34:J35"/>
    <mergeCell ref="A23:A35"/>
    <mergeCell ref="AY34:AY35"/>
    <mergeCell ref="C23:C35"/>
    <mergeCell ref="D23:D35"/>
    <mergeCell ref="AY28:AY29"/>
    <mergeCell ref="AY30:AY31"/>
    <mergeCell ref="G28:G29"/>
    <mergeCell ref="G30:G31"/>
    <mergeCell ref="G34:G35"/>
    <mergeCell ref="P34:P35"/>
    <mergeCell ref="Q45:Q52"/>
    <mergeCell ref="A4:A6"/>
    <mergeCell ref="A8:A12"/>
    <mergeCell ref="A14:A21"/>
    <mergeCell ref="M28:M29"/>
    <mergeCell ref="A36:F36"/>
    <mergeCell ref="P20:P21"/>
    <mergeCell ref="E14:E21"/>
    <mergeCell ref="B22:F22"/>
    <mergeCell ref="E23:E35"/>
    <mergeCell ref="A43:F43"/>
    <mergeCell ref="P50:P51"/>
    <mergeCell ref="A37:A42"/>
    <mergeCell ref="B37:B42"/>
    <mergeCell ref="C37:C42"/>
    <mergeCell ref="D37:D42"/>
    <mergeCell ref="E37:E42"/>
    <mergeCell ref="A44:F44"/>
    <mergeCell ref="A50:F50"/>
    <mergeCell ref="A51:F51"/>
  </mergeCells>
  <printOptions horizontalCentered="1" verticalCentered="1"/>
  <pageMargins left="0" right="0" top="0" bottom="0" header="0" footer="0"/>
  <pageSetup fitToHeight="1" fitToWidth="1" horizontalDpi="600" verticalDpi="600" orientation="landscape" paperSize="17" scale="33"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burneyj</cp:lastModifiedBy>
  <cp:lastPrinted>2007-04-12T18:58:34Z</cp:lastPrinted>
  <dcterms:created xsi:type="dcterms:W3CDTF">2006-10-27T19:03:47Z</dcterms:created>
  <dcterms:modified xsi:type="dcterms:W3CDTF">2007-04-13T15:55:24Z</dcterms:modified>
  <cp:category/>
  <cp:version/>
  <cp:contentType/>
  <cp:contentStatus/>
</cp:coreProperties>
</file>